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2" yWindow="-122" windowWidth="21467" windowHeight="12162"/>
  </bookViews>
  <sheets>
    <sheet name="Сводная" sheetId="5" r:id="rId1"/>
    <sheet name="2026" sheetId="6" r:id="rId2"/>
    <sheet name="2027" sheetId="7" r:id="rId3"/>
    <sheet name="2028" sheetId="8" r:id="rId4"/>
    <sheet name="2029" sheetId="9" r:id="rId5"/>
  </sheets>
  <definedNames>
    <definedName name="_xlnm.Print_Titles" localSheetId="1">'2026'!$3:$3</definedName>
    <definedName name="_xlnm.Print_Titles" localSheetId="2">'2027'!$3:$3</definedName>
    <definedName name="_xlnm.Print_Titles" localSheetId="3">'2028'!$3:$3</definedName>
    <definedName name="_xlnm.Print_Titles" localSheetId="4">'2029'!$3:$3</definedName>
    <definedName name="_xlnm.Print_Titles" localSheetId="0">Сводная!$8:$8</definedName>
  </definedNames>
  <calcPr calcId="144525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5" l="1"/>
  <c r="H9" i="5" l="1"/>
  <c r="H34" i="5" l="1"/>
  <c r="H31" i="5"/>
  <c r="H30" i="5"/>
  <c r="H29" i="5"/>
  <c r="H38" i="5" l="1"/>
  <c r="H41" i="5"/>
  <c r="H15" i="5"/>
  <c r="H22" i="5"/>
  <c r="H11" i="5"/>
  <c r="H19" i="5" l="1"/>
  <c r="H21" i="5"/>
  <c r="H16" i="5"/>
  <c r="H12" i="5"/>
  <c r="H24" i="5" s="1"/>
  <c r="H6" i="6" l="1"/>
  <c r="H7" i="7" l="1"/>
  <c r="H8" i="7"/>
  <c r="H17" i="8" l="1"/>
  <c r="H5" i="9"/>
  <c r="H16" i="8"/>
  <c r="H47" i="5"/>
  <c r="H12" i="6"/>
  <c r="H11" i="6"/>
  <c r="H40" i="5"/>
  <c r="H15" i="8" l="1"/>
  <c r="H13" i="8"/>
  <c r="H12" i="8"/>
  <c r="H11" i="8"/>
  <c r="H10" i="8"/>
  <c r="H9" i="8"/>
  <c r="H18" i="7"/>
  <c r="H17" i="7"/>
  <c r="H6" i="7"/>
  <c r="H19" i="7"/>
  <c r="H16" i="7"/>
  <c r="H15" i="7"/>
  <c r="H14" i="7"/>
  <c r="H13" i="7"/>
  <c r="H12" i="7"/>
  <c r="H11" i="7"/>
  <c r="H10" i="7"/>
  <c r="H5" i="7"/>
  <c r="H21" i="7" l="1"/>
  <c r="H4" i="6" l="1"/>
  <c r="H9" i="6"/>
  <c r="H7" i="6"/>
  <c r="H42" i="5" l="1"/>
  <c r="H46" i="5"/>
  <c r="H53" i="5" l="1"/>
</calcChain>
</file>

<file path=xl/sharedStrings.xml><?xml version="1.0" encoding="utf-8"?>
<sst xmlns="http://schemas.openxmlformats.org/spreadsheetml/2006/main" count="628" uniqueCount="169">
  <si>
    <t>№
п/п</t>
  </si>
  <si>
    <t>Вид ремонта</t>
  </si>
  <si>
    <t>Вид работ</t>
  </si>
  <si>
    <t>Номер дороги</t>
  </si>
  <si>
    <t>Наименование дороги</t>
  </si>
  <si>
    <t>Участки ремонта, км</t>
  </si>
  <si>
    <t>Протяжённость ремонта, км</t>
  </si>
  <si>
    <t>Тип сущ. покрытия</t>
  </si>
  <si>
    <t>Примечание</t>
  </si>
  <si>
    <t>Текущий</t>
  </si>
  <si>
    <t>Тонкий слой</t>
  </si>
  <si>
    <t>А/б</t>
  </si>
  <si>
    <t>Кате-гория</t>
  </si>
  <si>
    <t>Прогноз. стоимость работ, руб.</t>
  </si>
  <si>
    <t>Н-740</t>
  </si>
  <si>
    <t>Грав.</t>
  </si>
  <si>
    <t>Защита покры. перех. типа</t>
  </si>
  <si>
    <t>Улица сельского н.п.</t>
  </si>
  <si>
    <t>Н-743</t>
  </si>
  <si>
    <t>Подъезд от а/г к сельскому н.п.</t>
  </si>
  <si>
    <t>Н-748</t>
  </si>
  <si>
    <t>Заозёрная (от а\д Р-17) - Новолесье</t>
  </si>
  <si>
    <t>Н-750</t>
  </si>
  <si>
    <t>Подъезд от центр. усадьбы к сельск. н.п.</t>
  </si>
  <si>
    <t>Н-752</t>
  </si>
  <si>
    <t>Ужово-Высокое</t>
  </si>
  <si>
    <t>Н-754</t>
  </si>
  <si>
    <t>Хмелёвка-Отяты</t>
  </si>
  <si>
    <t>0.000-1.375</t>
  </si>
  <si>
    <t>Н-767</t>
  </si>
  <si>
    <t>Гвозница-Ст.Роматово</t>
  </si>
  <si>
    <t>Н-768</t>
  </si>
  <si>
    <t>Луково-Грушка (До а/д М-12)</t>
  </si>
  <si>
    <t>Н-769</t>
  </si>
  <si>
    <t>Н-773</t>
  </si>
  <si>
    <t>Хотислав-Отчин-Перовое</t>
  </si>
  <si>
    <t>Н-786</t>
  </si>
  <si>
    <t>Н-784</t>
  </si>
  <si>
    <t>Луково-Добросово</t>
  </si>
  <si>
    <t>Збураж-Радеж-Гута</t>
  </si>
  <si>
    <t>2.548-4.725</t>
  </si>
  <si>
    <t>9.620-11.120</t>
  </si>
  <si>
    <t>Радеж-Хмелевка-Гвозница</t>
  </si>
  <si>
    <t>7.375-9.375</t>
  </si>
  <si>
    <t>4.725 -7.375</t>
  </si>
  <si>
    <t>0.600-1.200</t>
  </si>
  <si>
    <t>Ремонт гравийного покрытия</t>
  </si>
  <si>
    <t>Н-763</t>
  </si>
  <si>
    <t>Великорита-ж/д станция Роматово-Струга</t>
  </si>
  <si>
    <t>Подъезд к кладбищу</t>
  </si>
  <si>
    <t xml:space="preserve">Хотислав (до а/д Н-738 Малорита-Хотислав-Сушитница-граница Украи-ны)-Мельники-Ляховцы </t>
  </si>
  <si>
    <t>12.692-14.692</t>
  </si>
  <si>
    <t>Н-26660</t>
  </si>
  <si>
    <t>Подъезд к д. Добросово от а/д М-12/Е85</t>
  </si>
  <si>
    <t>0.000-1.380</t>
  </si>
  <si>
    <t>12.354-14.400</t>
  </si>
  <si>
    <t>16.900-18.006</t>
  </si>
  <si>
    <t>0.000 - 0.600</t>
  </si>
  <si>
    <t>5.465-8.370</t>
  </si>
  <si>
    <t>4.310 - 5.760</t>
  </si>
  <si>
    <t>2.280-3.155</t>
  </si>
  <si>
    <t>Н-26661</t>
  </si>
  <si>
    <t>Н-770</t>
  </si>
  <si>
    <t>Ляховцы-Отчино</t>
  </si>
  <si>
    <t>3.320-3.990</t>
  </si>
  <si>
    <t>1.250-3.320</t>
  </si>
  <si>
    <t>Ляховцы-Отчино (н.п.)</t>
  </si>
  <si>
    <t>Подъезд к д. Осовая от а/д М-12/Е 85 Кобрин-граница Украины (Мокраны) (н.п.)</t>
  </si>
  <si>
    <t>5.355-8.500</t>
  </si>
  <si>
    <t>Бродятин-Орлянка</t>
  </si>
  <si>
    <t>Н-742</t>
  </si>
  <si>
    <t>1.233-2.900</t>
  </si>
  <si>
    <t>Подъездк району индив. жилой застройки в д. Доропеевичи от а/д Н-746 Черняны-Доропеевичи-Большой Павлополь-Заорье</t>
  </si>
  <si>
    <t>Н-26644</t>
  </si>
  <si>
    <t>0.000-0.893</t>
  </si>
  <si>
    <t>Н-766</t>
  </si>
  <si>
    <t>0.813-2.063</t>
  </si>
  <si>
    <t>Доропеевичи-Малые Доропеевичи-Заорье (н.п.)</t>
  </si>
  <si>
    <t>Доропеевичи-Малые Доропеевичи-Заорье (грав)</t>
  </si>
  <si>
    <t>6.050-9.975</t>
  </si>
  <si>
    <t>1.636-6.000</t>
  </si>
  <si>
    <t>Большой Павлополь-Старый Двор (грав)</t>
  </si>
  <si>
    <t>Год</t>
  </si>
  <si>
    <t>0.000-1.000</t>
  </si>
  <si>
    <t>Черняны-Новый Двор-до а/д М-12/Е 85 Кобрин-граница Украины (н.п.)</t>
  </si>
  <si>
    <t>3.828-5.072</t>
  </si>
  <si>
    <t>Н-26654</t>
  </si>
  <si>
    <t>Подъезд к д. Малиновка от а/д Н-763 Черняны-Новый Двор-до а/д М-12/ Е85 Кобрин-граница Украины (Мокраны) (н.п.)</t>
  </si>
  <si>
    <t xml:space="preserve">Н-743 </t>
  </si>
  <si>
    <t>Великорита - ж/д станция Роматово - Струга (н.п.)</t>
  </si>
  <si>
    <t>10.120-11.120</t>
  </si>
  <si>
    <t>Гвозница-Старое Роматово (н.п.)</t>
  </si>
  <si>
    <t>2026 год</t>
  </si>
  <si>
    <t>Н-751</t>
  </si>
  <si>
    <t>Сушитница-Дрочево-до а/д Н-747 Орехово (от а/д Р-17 Брест-граница Украины (Олтуш)-Перовое)</t>
  </si>
  <si>
    <t>9.413-12.413</t>
  </si>
  <si>
    <t>12.413-14.431</t>
  </si>
  <si>
    <t>7.444-8.475</t>
  </si>
  <si>
    <t>Н-782</t>
  </si>
  <si>
    <t>Доропеевичи-Заболотье</t>
  </si>
  <si>
    <t>0.885 - 2.885</t>
  </si>
  <si>
    <t>Грав. Грунт.</t>
  </si>
  <si>
    <t>Н-26638</t>
  </si>
  <si>
    <t>Подъезд к д. Замшаны от а/д Н-739 Малорита-Ляховцы-Мокраны</t>
  </si>
  <si>
    <t xml:space="preserve">Грав. </t>
  </si>
  <si>
    <t>Подъезд к АБЗ</t>
  </si>
  <si>
    <t>1.640 - 3.730</t>
  </si>
  <si>
    <t>Н-780</t>
  </si>
  <si>
    <t>Пожежин-Новое Роматово</t>
  </si>
  <si>
    <t>Н-26665</t>
  </si>
  <si>
    <t>Подъезд к д. Замшаны от а/д Р-17 Брест-граница Украины (Олтуш)</t>
  </si>
  <si>
    <t>2.690 - 4.000</t>
  </si>
  <si>
    <t>2027 год</t>
  </si>
  <si>
    <t>10.200-11.600</t>
  </si>
  <si>
    <t>0.000 - 0.850</t>
  </si>
  <si>
    <t>4.543 - 5.293</t>
  </si>
  <si>
    <t>Заозёрная (от а/д Р-17) - Новолесье</t>
  </si>
  <si>
    <t>2028 год</t>
  </si>
  <si>
    <t>Н-756</t>
  </si>
  <si>
    <t>Збураж-Гороховище-Никольское</t>
  </si>
  <si>
    <t>4.822 - 6.822</t>
  </si>
  <si>
    <t>Н-744</t>
  </si>
  <si>
    <t>Дворище-Никольское-Галевка (до а/д Н-740 Збураж-Радеж-Гута)</t>
  </si>
  <si>
    <t>2.209 - 3.793</t>
  </si>
  <si>
    <t>2029 год</t>
  </si>
  <si>
    <t>18.750-21.950</t>
  </si>
  <si>
    <t>0.000-1.190</t>
  </si>
  <si>
    <t>2.885 - 4.864</t>
  </si>
  <si>
    <t>7.500-8.500</t>
  </si>
  <si>
    <t>Итого</t>
  </si>
  <si>
    <t>0.000 - 1.200</t>
  </si>
  <si>
    <t>4.400 - 5.274</t>
  </si>
  <si>
    <t>3.320 -3.990</t>
  </si>
  <si>
    <t>9.500-11.120</t>
  </si>
  <si>
    <t>12.706 -14.080</t>
  </si>
  <si>
    <t>1.640 - 4.230</t>
  </si>
  <si>
    <t>Хотислав (до а/д Н-738 Малорита-Хотислав-Сушитница (гр. Украины) - Мельники-Ляховцы</t>
  </si>
  <si>
    <t>3.310 - 7,310</t>
  </si>
  <si>
    <t xml:space="preserve">Збураж-Радеж-Гута </t>
  </si>
  <si>
    <t>0.000 - 2.535</t>
  </si>
  <si>
    <t>0.600 - 1.100</t>
  </si>
  <si>
    <t>0.000 - 2.548</t>
  </si>
  <si>
    <t>4.395 - 5.760</t>
  </si>
  <si>
    <t>Н-749</t>
  </si>
  <si>
    <t>Великорита-Антоново-Б. Радваничи</t>
  </si>
  <si>
    <t>1.400 - 3.400</t>
  </si>
  <si>
    <t>Подъезд к с/т "Зелинка" от а/д Р-17 Брест-граница Украины (Олтуш) (0-0,52)</t>
  </si>
  <si>
    <t>Н-26671</t>
  </si>
  <si>
    <t>0.000 - 0.520</t>
  </si>
  <si>
    <t xml:space="preserve">Н-26636 </t>
  </si>
  <si>
    <t>0.000 - 0.800</t>
  </si>
  <si>
    <t>Подъезд к с/т "Вишенька-2" от а/д Н-738 Малорита-Хотислав-Сушитница-граница Украины</t>
  </si>
  <si>
    <t>7.310 -11.310</t>
  </si>
  <si>
    <t>Н-26673</t>
  </si>
  <si>
    <t>Подъезд к с/т "Прогресс" от а/д Р-17 Брест-граница Украины (Олтуш)</t>
  </si>
  <si>
    <t>0.000 - 2.000</t>
  </si>
  <si>
    <t>3.400 - 5.400</t>
  </si>
  <si>
    <t>Н-757</t>
  </si>
  <si>
    <t>Гвозница-Язвин</t>
  </si>
  <si>
    <t>0.400 - 1.748</t>
  </si>
  <si>
    <t>Н-424</t>
  </si>
  <si>
    <t>Малорита-Медно-Знаменка</t>
  </si>
  <si>
    <t>2.300 - 5.300</t>
  </si>
  <si>
    <t>Подъезд к д.Карпин от а/д Р-17 Брест-граница Украины (Олтуш)</t>
  </si>
  <si>
    <t>Н-26663</t>
  </si>
  <si>
    <t>0.000 - 0.700</t>
  </si>
  <si>
    <t>ПЕРЕЧЕНЬ</t>
  </si>
  <si>
    <t>* - перечень объектов может корректироваться с учётом ежегодно выделямого финансирования и фактического состояния покрытия дорог.</t>
  </si>
  <si>
    <t>объектов текушего ремонта местных автомобильных дорог Малоритского района
на 2027 - 2029 годы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</si>
</sst>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sz val="15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164" fontId="1" fillId="0" borderId="0" xfId="0" applyNumberFormat="1" applyFont="1"/>
    <xf numFmtId="164" fontId="1" fillId="0" borderId="0" xfId="0" applyNumberFormat="1" applyFont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4" fillId="0" borderId="2" xfId="0" applyFont="1" applyFill="1" applyBorder="1" applyAlignment="1">
      <alignment horizontal="left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6" fillId="0" borderId="0" xfId="0" applyFont="1" applyAlignment="1"/>
    <xf numFmtId="0" fontId="4" fillId="0" borderId="0" xfId="0" applyFont="1" applyAlignment="1"/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 applyAlignment="1"/>
    <xf numFmtId="0" fontId="6" fillId="0" borderId="0" xfId="0" applyFont="1"/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4" xfId="0" applyFont="1" applyFill="1" applyBorder="1" applyAlignment="1">
      <alignment horizontal="left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left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 wrapText="1"/>
    </xf>
    <xf numFmtId="0" fontId="6" fillId="0" borderId="0" xfId="0" applyFont="1" applyAlignment="1">
      <alignment horizontal="right"/>
    </xf>
    <xf numFmtId="0" fontId="7" fillId="0" borderId="0" xfId="0" applyFont="1" applyAlignme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8"/>
  <sheetViews>
    <sheetView tabSelected="1" view="pageBreakPreview" zoomScale="75" zoomScaleNormal="100" zoomScaleSheetLayoutView="75" workbookViewId="0">
      <selection activeCell="N8" sqref="N8"/>
    </sheetView>
  </sheetViews>
  <sheetFormatPr defaultRowHeight="14.4" x14ac:dyDescent="0.3"/>
  <cols>
    <col min="1" max="1" width="4.09765625" style="1" customWidth="1"/>
    <col min="2" max="2" width="8.59765625" style="1" customWidth="1"/>
    <col min="3" max="3" width="10.59765625" style="1" customWidth="1"/>
    <col min="4" max="4" width="15" style="1" customWidth="1"/>
    <col min="5" max="5" width="9.09765625" style="1"/>
    <col min="6" max="6" width="33.8984375" style="1" customWidth="1"/>
    <col min="7" max="7" width="9.69921875" style="1" customWidth="1"/>
    <col min="8" max="9" width="9.09765625" style="1"/>
    <col min="10" max="10" width="19.8984375" style="1" customWidth="1"/>
    <col min="11" max="11" width="10.69921875" bestFit="1" customWidth="1"/>
  </cols>
  <sheetData>
    <row r="1" spans="1:10" ht="16.100000000000001" x14ac:dyDescent="0.35">
      <c r="A1" s="31"/>
      <c r="B1" s="32"/>
      <c r="C1" s="33"/>
      <c r="D1" s="34"/>
      <c r="H1" s="35"/>
      <c r="I1" s="55"/>
      <c r="J1" s="56"/>
    </row>
    <row r="2" spans="1:10" ht="16.100000000000001" x14ac:dyDescent="0.35">
      <c r="A2" s="31"/>
      <c r="B2" s="32"/>
      <c r="C2" s="33"/>
      <c r="D2" s="34"/>
      <c r="H2" s="35"/>
      <c r="I2" s="55"/>
      <c r="J2" s="56"/>
    </row>
    <row r="3" spans="1:10" ht="16.100000000000001" x14ac:dyDescent="0.35">
      <c r="A3" s="31"/>
      <c r="B3" s="32"/>
      <c r="C3" s="33"/>
      <c r="D3" s="34"/>
      <c r="H3" s="35"/>
      <c r="I3" s="55"/>
      <c r="J3" s="56"/>
    </row>
    <row r="4" spans="1:10" ht="16.100000000000001" x14ac:dyDescent="0.35">
      <c r="A4" s="31"/>
      <c r="B4" s="32"/>
      <c r="C4" s="33"/>
      <c r="D4" s="34"/>
      <c r="H4" s="35"/>
      <c r="I4" s="36"/>
      <c r="J4" s="37"/>
    </row>
    <row r="5" spans="1:10" ht="21.05" x14ac:dyDescent="0.45">
      <c r="A5" s="57" t="s">
        <v>166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ht="36" customHeight="1" x14ac:dyDescent="0.45">
      <c r="A6" s="59" t="s">
        <v>168</v>
      </c>
      <c r="B6" s="58"/>
      <c r="C6" s="58"/>
      <c r="D6" s="58"/>
      <c r="E6" s="58"/>
      <c r="F6" s="58"/>
      <c r="G6" s="58"/>
      <c r="H6" s="58"/>
      <c r="I6" s="58"/>
      <c r="J6" s="58"/>
    </row>
    <row r="8" spans="1:10" ht="57.6" x14ac:dyDescent="0.3">
      <c r="A8" s="2" t="s">
        <v>0</v>
      </c>
      <c r="B8" s="2" t="s">
        <v>82</v>
      </c>
      <c r="C8" s="2" t="s">
        <v>1</v>
      </c>
      <c r="D8" s="2" t="s">
        <v>2</v>
      </c>
      <c r="E8" s="2" t="s">
        <v>3</v>
      </c>
      <c r="F8" s="2" t="s">
        <v>4</v>
      </c>
      <c r="G8" s="2" t="s">
        <v>5</v>
      </c>
      <c r="H8" s="2" t="s">
        <v>6</v>
      </c>
      <c r="I8" s="2" t="s">
        <v>7</v>
      </c>
      <c r="J8" s="2" t="s">
        <v>8</v>
      </c>
    </row>
    <row r="9" spans="1:10" ht="43.2" x14ac:dyDescent="0.3">
      <c r="A9" s="11">
        <v>1</v>
      </c>
      <c r="B9" s="11">
        <v>2027</v>
      </c>
      <c r="C9" s="8" t="s">
        <v>9</v>
      </c>
      <c r="D9" s="8" t="s">
        <v>46</v>
      </c>
      <c r="E9" s="3" t="s">
        <v>36</v>
      </c>
      <c r="F9" s="4" t="s">
        <v>81</v>
      </c>
      <c r="G9" s="8" t="s">
        <v>80</v>
      </c>
      <c r="H9" s="9">
        <f>6-1.636</f>
        <v>4.3639999999999999</v>
      </c>
      <c r="I9" s="8" t="s">
        <v>15</v>
      </c>
      <c r="J9" s="5" t="s">
        <v>19</v>
      </c>
    </row>
    <row r="10" spans="1:10" ht="43.2" x14ac:dyDescent="0.3">
      <c r="A10" s="11">
        <v>2</v>
      </c>
      <c r="B10" s="3">
        <v>2027</v>
      </c>
      <c r="C10" s="3" t="s">
        <v>9</v>
      </c>
      <c r="D10" s="3" t="s">
        <v>16</v>
      </c>
      <c r="E10" s="3" t="s">
        <v>22</v>
      </c>
      <c r="F10" s="4" t="s">
        <v>42</v>
      </c>
      <c r="G10" s="3" t="s">
        <v>128</v>
      </c>
      <c r="H10" s="6">
        <v>1</v>
      </c>
      <c r="I10" s="3" t="s">
        <v>15</v>
      </c>
      <c r="J10" s="5" t="s">
        <v>23</v>
      </c>
    </row>
    <row r="11" spans="1:10" ht="43.2" x14ac:dyDescent="0.3">
      <c r="A11" s="11">
        <v>3</v>
      </c>
      <c r="B11" s="3">
        <v>2027</v>
      </c>
      <c r="C11" s="19" t="s">
        <v>9</v>
      </c>
      <c r="D11" s="11" t="s">
        <v>16</v>
      </c>
      <c r="E11" s="11" t="s">
        <v>22</v>
      </c>
      <c r="F11" s="10" t="s">
        <v>42</v>
      </c>
      <c r="G11" s="11" t="s">
        <v>95</v>
      </c>
      <c r="H11" s="12">
        <f>12.413-9.413</f>
        <v>3</v>
      </c>
      <c r="I11" s="11" t="s">
        <v>15</v>
      </c>
      <c r="J11" s="14" t="s">
        <v>23</v>
      </c>
    </row>
    <row r="12" spans="1:10" ht="43.2" x14ac:dyDescent="0.3">
      <c r="A12" s="11">
        <v>4</v>
      </c>
      <c r="B12" s="3">
        <v>2027</v>
      </c>
      <c r="C12" s="3" t="s">
        <v>9</v>
      </c>
      <c r="D12" s="3" t="s">
        <v>16</v>
      </c>
      <c r="E12" s="3" t="s">
        <v>93</v>
      </c>
      <c r="F12" s="4" t="s">
        <v>94</v>
      </c>
      <c r="G12" s="3" t="s">
        <v>125</v>
      </c>
      <c r="H12" s="6">
        <f>21.95-18.75</f>
        <v>3.2</v>
      </c>
      <c r="I12" s="3" t="s">
        <v>15</v>
      </c>
      <c r="J12" s="5" t="s">
        <v>19</v>
      </c>
    </row>
    <row r="13" spans="1:10" ht="43.2" x14ac:dyDescent="0.3">
      <c r="A13" s="11">
        <v>5</v>
      </c>
      <c r="B13" s="3">
        <v>2027</v>
      </c>
      <c r="C13" s="19" t="s">
        <v>9</v>
      </c>
      <c r="D13" s="19" t="s">
        <v>16</v>
      </c>
      <c r="E13" s="11" t="s">
        <v>107</v>
      </c>
      <c r="F13" s="10" t="s">
        <v>108</v>
      </c>
      <c r="G13" s="19" t="s">
        <v>131</v>
      </c>
      <c r="H13" s="20">
        <v>0.874</v>
      </c>
      <c r="I13" s="8" t="s">
        <v>104</v>
      </c>
      <c r="J13" s="14" t="s">
        <v>23</v>
      </c>
    </row>
    <row r="14" spans="1:10" ht="43.2" x14ac:dyDescent="0.3">
      <c r="A14" s="11">
        <v>6</v>
      </c>
      <c r="B14" s="3">
        <v>2027</v>
      </c>
      <c r="C14" s="19" t="s">
        <v>9</v>
      </c>
      <c r="D14" s="19" t="s">
        <v>16</v>
      </c>
      <c r="E14" s="11" t="s">
        <v>107</v>
      </c>
      <c r="F14" s="10" t="s">
        <v>108</v>
      </c>
      <c r="G14" s="19" t="s">
        <v>130</v>
      </c>
      <c r="H14" s="20">
        <v>1.2</v>
      </c>
      <c r="I14" s="8" t="s">
        <v>104</v>
      </c>
      <c r="J14" s="14" t="s">
        <v>23</v>
      </c>
    </row>
    <row r="15" spans="1:10" ht="28.8" x14ac:dyDescent="0.3">
      <c r="A15" s="11">
        <v>7</v>
      </c>
      <c r="B15" s="3">
        <v>2027</v>
      </c>
      <c r="C15" s="3" t="s">
        <v>9</v>
      </c>
      <c r="D15" s="3" t="s">
        <v>16</v>
      </c>
      <c r="E15" s="3" t="s">
        <v>29</v>
      </c>
      <c r="F15" s="4" t="s">
        <v>30</v>
      </c>
      <c r="G15" s="3" t="s">
        <v>133</v>
      </c>
      <c r="H15" s="6">
        <f>11.12-9.5</f>
        <v>1.62</v>
      </c>
      <c r="I15" s="3" t="s">
        <v>15</v>
      </c>
      <c r="J15" s="5" t="s">
        <v>19</v>
      </c>
    </row>
    <row r="16" spans="1:10" ht="28.8" x14ac:dyDescent="0.3">
      <c r="A16" s="39">
        <v>8</v>
      </c>
      <c r="B16" s="40">
        <v>2027</v>
      </c>
      <c r="C16" s="39" t="s">
        <v>9</v>
      </c>
      <c r="D16" s="39" t="s">
        <v>16</v>
      </c>
      <c r="E16" s="39" t="s">
        <v>88</v>
      </c>
      <c r="F16" s="49" t="s">
        <v>89</v>
      </c>
      <c r="G16" s="39" t="s">
        <v>97</v>
      </c>
      <c r="H16" s="50">
        <f>8.475-7.444</f>
        <v>1.0309999999999999</v>
      </c>
      <c r="I16" s="39" t="s">
        <v>15</v>
      </c>
      <c r="J16" s="51" t="s">
        <v>19</v>
      </c>
    </row>
    <row r="17" spans="1:10" ht="43.2" x14ac:dyDescent="0.3">
      <c r="A17" s="44">
        <v>9</v>
      </c>
      <c r="B17" s="45">
        <v>2027</v>
      </c>
      <c r="C17" s="44" t="s">
        <v>9</v>
      </c>
      <c r="D17" s="44" t="s">
        <v>16</v>
      </c>
      <c r="E17" s="45" t="s">
        <v>98</v>
      </c>
      <c r="F17" s="52" t="s">
        <v>99</v>
      </c>
      <c r="G17" s="45" t="s">
        <v>127</v>
      </c>
      <c r="H17" s="53">
        <v>1.9790000000000001</v>
      </c>
      <c r="I17" s="45" t="s">
        <v>101</v>
      </c>
      <c r="J17" s="54" t="s">
        <v>23</v>
      </c>
    </row>
    <row r="18" spans="1:10" ht="28.8" x14ac:dyDescent="0.3">
      <c r="A18" s="11">
        <v>10</v>
      </c>
      <c r="B18" s="3">
        <v>2027</v>
      </c>
      <c r="C18" s="3" t="s">
        <v>9</v>
      </c>
      <c r="D18" s="3" t="s">
        <v>16</v>
      </c>
      <c r="E18" s="3" t="s">
        <v>47</v>
      </c>
      <c r="F18" s="4" t="s">
        <v>84</v>
      </c>
      <c r="G18" s="3" t="s">
        <v>83</v>
      </c>
      <c r="H18" s="6">
        <v>1</v>
      </c>
      <c r="I18" s="3" t="s">
        <v>15</v>
      </c>
      <c r="J18" s="5" t="s">
        <v>19</v>
      </c>
    </row>
    <row r="19" spans="1:10" ht="28.8" x14ac:dyDescent="0.3">
      <c r="A19" s="11">
        <v>11</v>
      </c>
      <c r="B19" s="3">
        <v>2027</v>
      </c>
      <c r="C19" s="3" t="s">
        <v>9</v>
      </c>
      <c r="D19" s="3" t="s">
        <v>10</v>
      </c>
      <c r="E19" s="3" t="s">
        <v>47</v>
      </c>
      <c r="F19" s="4" t="s">
        <v>84</v>
      </c>
      <c r="G19" s="3" t="s">
        <v>85</v>
      </c>
      <c r="H19" s="6">
        <f>5.072-3.828</f>
        <v>1.244</v>
      </c>
      <c r="I19" s="3" t="s">
        <v>11</v>
      </c>
      <c r="J19" s="5" t="s">
        <v>19</v>
      </c>
    </row>
    <row r="20" spans="1:10" ht="57.6" x14ac:dyDescent="0.3">
      <c r="A20" s="11">
        <v>12</v>
      </c>
      <c r="B20" s="3">
        <v>2027</v>
      </c>
      <c r="C20" s="3" t="s">
        <v>9</v>
      </c>
      <c r="D20" s="3" t="s">
        <v>16</v>
      </c>
      <c r="E20" s="3" t="s">
        <v>86</v>
      </c>
      <c r="F20" s="4" t="s">
        <v>87</v>
      </c>
      <c r="G20" s="3" t="s">
        <v>57</v>
      </c>
      <c r="H20" s="6">
        <v>0.6</v>
      </c>
      <c r="I20" s="3" t="s">
        <v>11</v>
      </c>
      <c r="J20" s="5" t="s">
        <v>17</v>
      </c>
    </row>
    <row r="21" spans="1:10" ht="28.8" x14ac:dyDescent="0.3">
      <c r="A21" s="11">
        <v>13</v>
      </c>
      <c r="B21" s="3">
        <v>2027</v>
      </c>
      <c r="C21" s="8" t="s">
        <v>9</v>
      </c>
      <c r="D21" s="3" t="s">
        <v>10</v>
      </c>
      <c r="E21" s="3" t="s">
        <v>62</v>
      </c>
      <c r="F21" s="4" t="s">
        <v>63</v>
      </c>
      <c r="G21" s="3" t="s">
        <v>132</v>
      </c>
      <c r="H21" s="6">
        <f>3.99-3.32</f>
        <v>0.67</v>
      </c>
      <c r="I21" s="3" t="s">
        <v>11</v>
      </c>
      <c r="J21" s="5" t="s">
        <v>19</v>
      </c>
    </row>
    <row r="22" spans="1:10" ht="28.8" x14ac:dyDescent="0.3">
      <c r="A22" s="11">
        <v>14</v>
      </c>
      <c r="B22" s="3">
        <v>2027</v>
      </c>
      <c r="C22" s="8" t="s">
        <v>9</v>
      </c>
      <c r="D22" s="3" t="s">
        <v>10</v>
      </c>
      <c r="E22" s="3" t="s">
        <v>62</v>
      </c>
      <c r="F22" s="4" t="s">
        <v>63</v>
      </c>
      <c r="G22" s="3" t="s">
        <v>65</v>
      </c>
      <c r="H22" s="6">
        <f>3.32-1.25</f>
        <v>2.0699999999999998</v>
      </c>
      <c r="I22" s="3" t="s">
        <v>15</v>
      </c>
      <c r="J22" s="5" t="s">
        <v>19</v>
      </c>
    </row>
    <row r="23" spans="1:10" ht="43.2" x14ac:dyDescent="0.3">
      <c r="A23" s="11">
        <v>15</v>
      </c>
      <c r="B23" s="3">
        <v>2027</v>
      </c>
      <c r="C23" s="3" t="s">
        <v>9</v>
      </c>
      <c r="D23" s="3" t="s">
        <v>16</v>
      </c>
      <c r="E23" s="3" t="s">
        <v>147</v>
      </c>
      <c r="F23" s="4" t="s">
        <v>146</v>
      </c>
      <c r="G23" s="3" t="s">
        <v>148</v>
      </c>
      <c r="H23" s="6">
        <v>0.52</v>
      </c>
      <c r="I23" s="3" t="s">
        <v>15</v>
      </c>
      <c r="J23" s="14" t="s">
        <v>23</v>
      </c>
    </row>
    <row r="24" spans="1:10" x14ac:dyDescent="0.3">
      <c r="A24" s="25"/>
      <c r="B24" s="26"/>
      <c r="C24" s="27"/>
      <c r="D24" s="26" t="s">
        <v>129</v>
      </c>
      <c r="E24" s="26"/>
      <c r="F24" s="28"/>
      <c r="G24" s="26"/>
      <c r="H24" s="29">
        <f>SUM(H9:H23)</f>
        <v>24.372</v>
      </c>
      <c r="I24" s="26"/>
      <c r="J24" s="30"/>
    </row>
    <row r="25" spans="1:10" ht="43.2" x14ac:dyDescent="0.3">
      <c r="A25" s="11">
        <v>16</v>
      </c>
      <c r="B25" s="3">
        <v>2028</v>
      </c>
      <c r="C25" s="3" t="s">
        <v>9</v>
      </c>
      <c r="D25" s="3" t="s">
        <v>46</v>
      </c>
      <c r="E25" s="3" t="s">
        <v>33</v>
      </c>
      <c r="F25" s="4" t="s">
        <v>136</v>
      </c>
      <c r="G25" s="3" t="s">
        <v>137</v>
      </c>
      <c r="H25" s="6">
        <v>4</v>
      </c>
      <c r="I25" s="3" t="s">
        <v>15</v>
      </c>
      <c r="J25" s="5" t="s">
        <v>19</v>
      </c>
    </row>
    <row r="26" spans="1:10" ht="28.8" x14ac:dyDescent="0.3">
      <c r="A26" s="11">
        <v>17</v>
      </c>
      <c r="B26" s="3">
        <v>2028</v>
      </c>
      <c r="C26" s="8" t="s">
        <v>9</v>
      </c>
      <c r="D26" s="8" t="s">
        <v>16</v>
      </c>
      <c r="E26" s="3" t="s">
        <v>20</v>
      </c>
      <c r="F26" s="4" t="s">
        <v>21</v>
      </c>
      <c r="G26" s="8" t="s">
        <v>40</v>
      </c>
      <c r="H26" s="9">
        <v>2.177</v>
      </c>
      <c r="I26" s="8" t="s">
        <v>15</v>
      </c>
      <c r="J26" s="5" t="s">
        <v>19</v>
      </c>
    </row>
    <row r="27" spans="1:10" ht="43.2" x14ac:dyDescent="0.3">
      <c r="A27" s="11">
        <v>18</v>
      </c>
      <c r="B27" s="3">
        <v>2028</v>
      </c>
      <c r="C27" s="3" t="s">
        <v>9</v>
      </c>
      <c r="D27" s="3" t="s">
        <v>10</v>
      </c>
      <c r="E27" s="3" t="s">
        <v>14</v>
      </c>
      <c r="F27" s="4" t="s">
        <v>138</v>
      </c>
      <c r="G27" s="3" t="s">
        <v>139</v>
      </c>
      <c r="H27" s="6">
        <v>2.5350000000000001</v>
      </c>
      <c r="I27" s="3" t="s">
        <v>11</v>
      </c>
      <c r="J27" s="14" t="s">
        <v>23</v>
      </c>
    </row>
    <row r="28" spans="1:10" ht="28.8" x14ac:dyDescent="0.3">
      <c r="A28" s="39">
        <v>19</v>
      </c>
      <c r="B28" s="40">
        <v>2028</v>
      </c>
      <c r="C28" s="40" t="s">
        <v>9</v>
      </c>
      <c r="D28" s="40" t="s">
        <v>10</v>
      </c>
      <c r="E28" s="40" t="s">
        <v>14</v>
      </c>
      <c r="F28" s="41" t="s">
        <v>39</v>
      </c>
      <c r="G28" s="40" t="s">
        <v>56</v>
      </c>
      <c r="H28" s="42">
        <v>1.1060000000000001</v>
      </c>
      <c r="I28" s="40" t="s">
        <v>11</v>
      </c>
      <c r="J28" s="43" t="s">
        <v>17</v>
      </c>
    </row>
    <row r="29" spans="1:10" ht="28.8" x14ac:dyDescent="0.3">
      <c r="A29" s="44">
        <v>20</v>
      </c>
      <c r="B29" s="44">
        <v>2028</v>
      </c>
      <c r="C29" s="45" t="s">
        <v>9</v>
      </c>
      <c r="D29" s="45" t="s">
        <v>16</v>
      </c>
      <c r="E29" s="45" t="s">
        <v>75</v>
      </c>
      <c r="F29" s="46" t="s">
        <v>77</v>
      </c>
      <c r="G29" s="45" t="s">
        <v>76</v>
      </c>
      <c r="H29" s="47">
        <f>2.063-0.813</f>
        <v>1.25</v>
      </c>
      <c r="I29" s="45" t="s">
        <v>15</v>
      </c>
      <c r="J29" s="48" t="s">
        <v>19</v>
      </c>
    </row>
    <row r="30" spans="1:10" ht="28.8" x14ac:dyDescent="0.3">
      <c r="A30" s="11">
        <v>21</v>
      </c>
      <c r="B30" s="3">
        <v>2028</v>
      </c>
      <c r="C30" s="19" t="s">
        <v>9</v>
      </c>
      <c r="D30" s="19" t="s">
        <v>16</v>
      </c>
      <c r="E30" s="3" t="s">
        <v>102</v>
      </c>
      <c r="F30" s="4" t="s">
        <v>103</v>
      </c>
      <c r="G30" s="8" t="s">
        <v>135</v>
      </c>
      <c r="H30" s="20">
        <f>4.23-1.64</f>
        <v>2.59</v>
      </c>
      <c r="I30" s="8" t="s">
        <v>104</v>
      </c>
      <c r="J30" s="14" t="s">
        <v>105</v>
      </c>
    </row>
    <row r="31" spans="1:10" ht="43.2" x14ac:dyDescent="0.3">
      <c r="A31" s="11">
        <v>22</v>
      </c>
      <c r="B31" s="3">
        <v>2028</v>
      </c>
      <c r="C31" s="19" t="s">
        <v>9</v>
      </c>
      <c r="D31" s="19" t="s">
        <v>16</v>
      </c>
      <c r="E31" s="11" t="s">
        <v>109</v>
      </c>
      <c r="F31" s="10" t="s">
        <v>110</v>
      </c>
      <c r="G31" s="19" t="s">
        <v>111</v>
      </c>
      <c r="H31" s="20">
        <f>4-2.69</f>
        <v>1.31</v>
      </c>
      <c r="I31" s="8" t="s">
        <v>104</v>
      </c>
      <c r="J31" s="14" t="s">
        <v>23</v>
      </c>
    </row>
    <row r="32" spans="1:10" ht="28.8" x14ac:dyDescent="0.3">
      <c r="A32" s="11">
        <v>23</v>
      </c>
      <c r="B32" s="3">
        <v>2028</v>
      </c>
      <c r="C32" s="3" t="s">
        <v>9</v>
      </c>
      <c r="D32" s="19" t="s">
        <v>16</v>
      </c>
      <c r="E32" s="3" t="s">
        <v>37</v>
      </c>
      <c r="F32" s="4" t="s">
        <v>38</v>
      </c>
      <c r="G32" s="3" t="s">
        <v>140</v>
      </c>
      <c r="H32" s="6">
        <v>0.5</v>
      </c>
      <c r="I32" s="3" t="s">
        <v>15</v>
      </c>
      <c r="J32" s="5" t="s">
        <v>19</v>
      </c>
    </row>
    <row r="33" spans="1:10" ht="28.8" x14ac:dyDescent="0.3">
      <c r="A33" s="11">
        <v>24</v>
      </c>
      <c r="B33" s="3">
        <v>2028</v>
      </c>
      <c r="C33" s="8" t="s">
        <v>9</v>
      </c>
      <c r="D33" s="3" t="s">
        <v>10</v>
      </c>
      <c r="E33" s="3" t="s">
        <v>20</v>
      </c>
      <c r="F33" s="4" t="s">
        <v>21</v>
      </c>
      <c r="G33" s="8" t="s">
        <v>141</v>
      </c>
      <c r="H33" s="9">
        <v>2.548</v>
      </c>
      <c r="I33" s="8" t="s">
        <v>11</v>
      </c>
      <c r="J33" s="5" t="s">
        <v>19</v>
      </c>
    </row>
    <row r="34" spans="1:10" ht="28.8" x14ac:dyDescent="0.3">
      <c r="A34" s="11">
        <v>25</v>
      </c>
      <c r="B34" s="8">
        <v>2028</v>
      </c>
      <c r="C34" s="8" t="s">
        <v>9</v>
      </c>
      <c r="D34" s="8" t="s">
        <v>16</v>
      </c>
      <c r="E34" s="3" t="s">
        <v>31</v>
      </c>
      <c r="F34" s="4" t="s">
        <v>32</v>
      </c>
      <c r="G34" s="8" t="s">
        <v>142</v>
      </c>
      <c r="H34" s="9">
        <f>5.76-4.395</f>
        <v>1.365</v>
      </c>
      <c r="I34" s="8" t="s">
        <v>15</v>
      </c>
      <c r="J34" s="5" t="s">
        <v>19</v>
      </c>
    </row>
    <row r="35" spans="1:10" ht="28.8" x14ac:dyDescent="0.3">
      <c r="A35" s="11">
        <v>26</v>
      </c>
      <c r="B35" s="8">
        <v>2028</v>
      </c>
      <c r="C35" s="8" t="s">
        <v>9</v>
      </c>
      <c r="D35" s="8" t="s">
        <v>16</v>
      </c>
      <c r="E35" s="3" t="s">
        <v>143</v>
      </c>
      <c r="F35" s="4" t="s">
        <v>144</v>
      </c>
      <c r="G35" s="3" t="s">
        <v>145</v>
      </c>
      <c r="H35" s="6">
        <v>2</v>
      </c>
      <c r="I35" s="3" t="s">
        <v>15</v>
      </c>
      <c r="J35" s="5" t="s">
        <v>19</v>
      </c>
    </row>
    <row r="36" spans="1:10" ht="43.2" x14ac:dyDescent="0.3">
      <c r="A36" s="11">
        <v>27</v>
      </c>
      <c r="B36" s="3">
        <v>2028</v>
      </c>
      <c r="C36" s="19" t="s">
        <v>9</v>
      </c>
      <c r="D36" s="19" t="s">
        <v>16</v>
      </c>
      <c r="E36" s="11" t="s">
        <v>22</v>
      </c>
      <c r="F36" s="10" t="s">
        <v>42</v>
      </c>
      <c r="G36" s="11" t="s">
        <v>96</v>
      </c>
      <c r="H36" s="20">
        <f>14.431-12.413</f>
        <v>2.0179999999999998</v>
      </c>
      <c r="I36" s="11" t="s">
        <v>15</v>
      </c>
      <c r="J36" s="14" t="s">
        <v>23</v>
      </c>
    </row>
    <row r="37" spans="1:10" ht="43.2" x14ac:dyDescent="0.3">
      <c r="A37" s="11">
        <v>28</v>
      </c>
      <c r="B37" s="3">
        <v>2028</v>
      </c>
      <c r="C37" s="19" t="s">
        <v>9</v>
      </c>
      <c r="D37" s="19" t="s">
        <v>16</v>
      </c>
      <c r="E37" s="11" t="s">
        <v>149</v>
      </c>
      <c r="F37" s="10" t="s">
        <v>151</v>
      </c>
      <c r="G37" s="11" t="s">
        <v>150</v>
      </c>
      <c r="H37" s="20">
        <v>0.8</v>
      </c>
      <c r="I37" s="11" t="s">
        <v>15</v>
      </c>
      <c r="J37" s="14" t="s">
        <v>23</v>
      </c>
    </row>
    <row r="38" spans="1:10" x14ac:dyDescent="0.3">
      <c r="A38" s="25"/>
      <c r="B38" s="26"/>
      <c r="C38" s="27"/>
      <c r="D38" s="26" t="s">
        <v>129</v>
      </c>
      <c r="E38" s="26"/>
      <c r="F38" s="28"/>
      <c r="G38" s="26"/>
      <c r="H38" s="29">
        <f>SUM(H25:H37)</f>
        <v>24.199000000000002</v>
      </c>
      <c r="I38" s="26"/>
      <c r="J38" s="30"/>
    </row>
    <row r="39" spans="1:10" ht="43.2" x14ac:dyDescent="0.3">
      <c r="A39" s="11">
        <v>29</v>
      </c>
      <c r="B39" s="8">
        <v>2029</v>
      </c>
      <c r="C39" s="8" t="s">
        <v>9</v>
      </c>
      <c r="D39" s="8" t="s">
        <v>46</v>
      </c>
      <c r="E39" s="3" t="s">
        <v>33</v>
      </c>
      <c r="F39" s="10" t="s">
        <v>50</v>
      </c>
      <c r="G39" s="8" t="s">
        <v>152</v>
      </c>
      <c r="H39" s="9">
        <v>4</v>
      </c>
      <c r="I39" s="8" t="s">
        <v>15</v>
      </c>
      <c r="J39" s="5" t="s">
        <v>19</v>
      </c>
    </row>
    <row r="40" spans="1:10" ht="43.2" x14ac:dyDescent="0.3">
      <c r="A40" s="11">
        <v>30</v>
      </c>
      <c r="B40" s="11">
        <v>2029</v>
      </c>
      <c r="C40" s="11" t="s">
        <v>9</v>
      </c>
      <c r="D40" s="11" t="s">
        <v>16</v>
      </c>
      <c r="E40" s="3" t="s">
        <v>118</v>
      </c>
      <c r="F40" s="4" t="s">
        <v>119</v>
      </c>
      <c r="G40" s="3" t="s">
        <v>120</v>
      </c>
      <c r="H40" s="12">
        <f>6.822-4.822</f>
        <v>2</v>
      </c>
      <c r="I40" s="3" t="s">
        <v>104</v>
      </c>
      <c r="J40" s="14" t="s">
        <v>23</v>
      </c>
    </row>
    <row r="41" spans="1:10" ht="28.8" x14ac:dyDescent="0.3">
      <c r="A41" s="11">
        <v>31</v>
      </c>
      <c r="B41" s="3">
        <v>2029</v>
      </c>
      <c r="C41" s="18" t="s">
        <v>9</v>
      </c>
      <c r="D41" s="18" t="s">
        <v>16</v>
      </c>
      <c r="E41" s="18" t="s">
        <v>18</v>
      </c>
      <c r="F41" s="22" t="s">
        <v>48</v>
      </c>
      <c r="G41" s="18" t="s">
        <v>134</v>
      </c>
      <c r="H41" s="12">
        <f>14.08-12.706</f>
        <v>1.3740000000000001</v>
      </c>
      <c r="I41" s="18" t="s">
        <v>15</v>
      </c>
      <c r="J41" s="24" t="s">
        <v>19</v>
      </c>
    </row>
    <row r="42" spans="1:10" ht="28.8" x14ac:dyDescent="0.3">
      <c r="A42" s="39">
        <v>32</v>
      </c>
      <c r="B42" s="40">
        <v>2029</v>
      </c>
      <c r="C42" s="40" t="s">
        <v>9</v>
      </c>
      <c r="D42" s="40" t="s">
        <v>16</v>
      </c>
      <c r="E42" s="40" t="s">
        <v>70</v>
      </c>
      <c r="F42" s="41" t="s">
        <v>69</v>
      </c>
      <c r="G42" s="40" t="s">
        <v>71</v>
      </c>
      <c r="H42" s="42">
        <f>2.9-1.233</f>
        <v>1.667</v>
      </c>
      <c r="I42" s="40" t="s">
        <v>15</v>
      </c>
      <c r="J42" s="43" t="s">
        <v>19</v>
      </c>
    </row>
    <row r="43" spans="1:10" ht="57.6" x14ac:dyDescent="0.3">
      <c r="A43" s="44">
        <v>33</v>
      </c>
      <c r="B43" s="45">
        <v>2029</v>
      </c>
      <c r="C43" s="44" t="s">
        <v>9</v>
      </c>
      <c r="D43" s="44" t="s">
        <v>16</v>
      </c>
      <c r="E43" s="45" t="s">
        <v>73</v>
      </c>
      <c r="F43" s="46" t="s">
        <v>72</v>
      </c>
      <c r="G43" s="45" t="s">
        <v>74</v>
      </c>
      <c r="H43" s="47">
        <v>0.89300000000000002</v>
      </c>
      <c r="I43" s="45" t="s">
        <v>15</v>
      </c>
      <c r="J43" s="48" t="s">
        <v>17</v>
      </c>
    </row>
    <row r="44" spans="1:10" ht="28.8" x14ac:dyDescent="0.3">
      <c r="A44" s="11">
        <v>34</v>
      </c>
      <c r="B44" s="8">
        <v>2029</v>
      </c>
      <c r="C44" s="19" t="s">
        <v>9</v>
      </c>
      <c r="D44" s="19" t="s">
        <v>16</v>
      </c>
      <c r="E44" s="11" t="s">
        <v>20</v>
      </c>
      <c r="F44" s="10" t="s">
        <v>21</v>
      </c>
      <c r="G44" s="19" t="s">
        <v>43</v>
      </c>
      <c r="H44" s="20">
        <v>2</v>
      </c>
      <c r="I44" s="19" t="s">
        <v>15</v>
      </c>
      <c r="J44" s="14" t="s">
        <v>19</v>
      </c>
    </row>
    <row r="45" spans="1:10" ht="28.8" x14ac:dyDescent="0.3">
      <c r="A45" s="11">
        <v>35</v>
      </c>
      <c r="B45" s="8">
        <v>2029</v>
      </c>
      <c r="C45" s="19" t="s">
        <v>9</v>
      </c>
      <c r="D45" s="19" t="s">
        <v>16</v>
      </c>
      <c r="E45" s="11" t="s">
        <v>52</v>
      </c>
      <c r="F45" s="10" t="s">
        <v>53</v>
      </c>
      <c r="G45" s="19" t="s">
        <v>54</v>
      </c>
      <c r="H45" s="20">
        <v>1.38</v>
      </c>
      <c r="I45" s="19" t="s">
        <v>15</v>
      </c>
      <c r="J45" s="14" t="s">
        <v>19</v>
      </c>
    </row>
    <row r="46" spans="1:10" ht="28.8" x14ac:dyDescent="0.3">
      <c r="A46" s="11">
        <v>36</v>
      </c>
      <c r="B46" s="8">
        <v>2029</v>
      </c>
      <c r="C46" s="8" t="s">
        <v>9</v>
      </c>
      <c r="D46" s="8" t="s">
        <v>16</v>
      </c>
      <c r="E46" s="3" t="s">
        <v>24</v>
      </c>
      <c r="F46" s="4" t="s">
        <v>25</v>
      </c>
      <c r="G46" s="3" t="s">
        <v>60</v>
      </c>
      <c r="H46" s="9">
        <f>3.155-2.28</f>
        <v>0.875</v>
      </c>
      <c r="I46" s="3" t="s">
        <v>15</v>
      </c>
      <c r="J46" s="5" t="s">
        <v>17</v>
      </c>
    </row>
    <row r="47" spans="1:10" ht="43.2" x14ac:dyDescent="0.3">
      <c r="A47" s="11">
        <v>37</v>
      </c>
      <c r="B47" s="8">
        <v>2029</v>
      </c>
      <c r="C47" s="19" t="s">
        <v>9</v>
      </c>
      <c r="D47" s="19" t="s">
        <v>16</v>
      </c>
      <c r="E47" s="3" t="s">
        <v>121</v>
      </c>
      <c r="F47" s="4" t="s">
        <v>122</v>
      </c>
      <c r="G47" s="3" t="s">
        <v>123</v>
      </c>
      <c r="H47" s="20">
        <f>3.793-2.209</f>
        <v>1.5840000000000001</v>
      </c>
      <c r="I47" s="3" t="s">
        <v>104</v>
      </c>
      <c r="J47" s="14" t="s">
        <v>23</v>
      </c>
    </row>
    <row r="48" spans="1:10" ht="28.8" x14ac:dyDescent="0.3">
      <c r="A48" s="11">
        <v>38</v>
      </c>
      <c r="B48" s="8">
        <v>2029</v>
      </c>
      <c r="C48" s="19" t="s">
        <v>9</v>
      </c>
      <c r="D48" s="3" t="s">
        <v>10</v>
      </c>
      <c r="E48" s="11" t="s">
        <v>153</v>
      </c>
      <c r="F48" s="10" t="s">
        <v>154</v>
      </c>
      <c r="G48" s="11" t="s">
        <v>155</v>
      </c>
      <c r="H48" s="20">
        <v>2</v>
      </c>
      <c r="I48" s="11" t="s">
        <v>11</v>
      </c>
      <c r="J48" s="14" t="s">
        <v>19</v>
      </c>
    </row>
    <row r="49" spans="1:10" ht="28.8" x14ac:dyDescent="0.3">
      <c r="A49" s="11">
        <v>39</v>
      </c>
      <c r="B49" s="8">
        <v>2029</v>
      </c>
      <c r="C49" s="19" t="s">
        <v>9</v>
      </c>
      <c r="D49" s="19" t="s">
        <v>16</v>
      </c>
      <c r="E49" s="11" t="s">
        <v>143</v>
      </c>
      <c r="F49" s="4" t="s">
        <v>144</v>
      </c>
      <c r="G49" s="3" t="s">
        <v>156</v>
      </c>
      <c r="H49" s="6">
        <v>2</v>
      </c>
      <c r="I49" s="3" t="s">
        <v>15</v>
      </c>
      <c r="J49" s="5" t="s">
        <v>19</v>
      </c>
    </row>
    <row r="50" spans="1:10" ht="28.8" x14ac:dyDescent="0.3">
      <c r="A50" s="11">
        <v>40</v>
      </c>
      <c r="B50" s="8">
        <v>2029</v>
      </c>
      <c r="C50" s="19" t="s">
        <v>9</v>
      </c>
      <c r="D50" s="19" t="s">
        <v>16</v>
      </c>
      <c r="E50" s="11" t="s">
        <v>157</v>
      </c>
      <c r="F50" s="10" t="s">
        <v>158</v>
      </c>
      <c r="G50" s="11" t="s">
        <v>159</v>
      </c>
      <c r="H50" s="20">
        <v>1.3480000000000001</v>
      </c>
      <c r="I50" s="3" t="s">
        <v>15</v>
      </c>
      <c r="J50" s="5" t="s">
        <v>19</v>
      </c>
    </row>
    <row r="51" spans="1:10" ht="28.8" x14ac:dyDescent="0.3">
      <c r="A51" s="11">
        <v>41</v>
      </c>
      <c r="B51" s="8">
        <v>2029</v>
      </c>
      <c r="C51" s="19" t="s">
        <v>9</v>
      </c>
      <c r="D51" s="3" t="s">
        <v>10</v>
      </c>
      <c r="E51" s="11" t="s">
        <v>160</v>
      </c>
      <c r="F51" s="10" t="s">
        <v>161</v>
      </c>
      <c r="G51" s="11" t="s">
        <v>162</v>
      </c>
      <c r="H51" s="20">
        <v>3</v>
      </c>
      <c r="I51" s="11" t="s">
        <v>11</v>
      </c>
      <c r="J51" s="5" t="s">
        <v>19</v>
      </c>
    </row>
    <row r="52" spans="1:10" ht="43.2" x14ac:dyDescent="0.3">
      <c r="A52" s="11">
        <v>42</v>
      </c>
      <c r="B52" s="8">
        <v>2029</v>
      </c>
      <c r="C52" s="19" t="s">
        <v>9</v>
      </c>
      <c r="D52" s="19" t="s">
        <v>16</v>
      </c>
      <c r="E52" s="11" t="s">
        <v>164</v>
      </c>
      <c r="F52" s="10" t="s">
        <v>163</v>
      </c>
      <c r="G52" s="11" t="s">
        <v>165</v>
      </c>
      <c r="H52" s="20">
        <v>0.7</v>
      </c>
      <c r="I52" s="3" t="s">
        <v>104</v>
      </c>
      <c r="J52" s="14" t="s">
        <v>23</v>
      </c>
    </row>
    <row r="53" spans="1:10" x14ac:dyDescent="0.3">
      <c r="A53" s="25"/>
      <c r="B53" s="26"/>
      <c r="C53" s="27"/>
      <c r="D53" s="26" t="s">
        <v>129</v>
      </c>
      <c r="E53" s="26"/>
      <c r="F53" s="28"/>
      <c r="G53" s="26"/>
      <c r="H53" s="29">
        <f>SUM(H39:H52)</f>
        <v>24.821000000000002</v>
      </c>
      <c r="I53" s="26"/>
      <c r="J53" s="30"/>
    </row>
    <row r="55" spans="1:10" x14ac:dyDescent="0.3">
      <c r="A55" s="1" t="s">
        <v>167</v>
      </c>
    </row>
    <row r="58" spans="1:10" ht="15.55" x14ac:dyDescent="0.3">
      <c r="D58" s="38"/>
      <c r="E58" s="38"/>
      <c r="H58" s="38"/>
    </row>
  </sheetData>
  <sortState ref="A4:L36">
    <sortCondition ref="B4:B36"/>
  </sortState>
  <mergeCells count="5">
    <mergeCell ref="I1:J1"/>
    <mergeCell ref="I2:J2"/>
    <mergeCell ref="I3:J3"/>
    <mergeCell ref="A5:J5"/>
    <mergeCell ref="A6:J6"/>
  </mergeCells>
  <printOptions horizontalCentered="1"/>
  <pageMargins left="0.19685039370078741" right="0.19685039370078741" top="0.59055118110236227" bottom="0.59055118110236227" header="0.31496062992125984" footer="0.31496062992125984"/>
  <pageSetup paperSize="9" fitToHeight="0" orientation="landscape" r:id="rId1"/>
  <headerFooter>
    <oddFooter>&amp;C- Лист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"/>
  <sheetViews>
    <sheetView workbookViewId="0">
      <selection activeCell="F5" sqref="F5"/>
    </sheetView>
  </sheetViews>
  <sheetFormatPr defaultRowHeight="14.4" x14ac:dyDescent="0.3"/>
  <cols>
    <col min="1" max="1" width="4.09765625" style="1" customWidth="1"/>
    <col min="2" max="2" width="8.59765625" style="1" customWidth="1"/>
    <col min="3" max="3" width="10.59765625" style="1" customWidth="1"/>
    <col min="4" max="4" width="15" style="1" customWidth="1"/>
    <col min="5" max="5" width="9.09765625" style="1"/>
    <col min="6" max="6" width="33.8984375" style="1" customWidth="1"/>
    <col min="7" max="7" width="9.69921875" style="1" customWidth="1"/>
    <col min="8" max="8" width="9.09765625" style="1"/>
    <col min="9" max="9" width="6.59765625" style="1" customWidth="1"/>
    <col min="10" max="10" width="9.09765625" style="1"/>
    <col min="11" max="11" width="12.69921875" style="1" customWidth="1"/>
    <col min="12" max="12" width="19.8984375" style="1" customWidth="1"/>
    <col min="13" max="13" width="10.69921875" bestFit="1" customWidth="1"/>
  </cols>
  <sheetData>
    <row r="1" spans="1:12" ht="19.399999999999999" x14ac:dyDescent="0.4">
      <c r="A1" s="60" t="s">
        <v>92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3" spans="1:12" ht="57.6" x14ac:dyDescent="0.3">
      <c r="A3" s="2" t="s">
        <v>0</v>
      </c>
      <c r="B3" s="2" t="s">
        <v>82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12</v>
      </c>
      <c r="J3" s="2" t="s">
        <v>7</v>
      </c>
      <c r="K3" s="2" t="s">
        <v>13</v>
      </c>
      <c r="L3" s="2" t="s">
        <v>8</v>
      </c>
    </row>
    <row r="4" spans="1:12" ht="28.8" x14ac:dyDescent="0.3">
      <c r="A4" s="11">
        <v>1</v>
      </c>
      <c r="B4" s="11">
        <v>2026</v>
      </c>
      <c r="C4" s="11" t="s">
        <v>9</v>
      </c>
      <c r="D4" s="11" t="s">
        <v>16</v>
      </c>
      <c r="E4" s="11" t="s">
        <v>34</v>
      </c>
      <c r="F4" s="10" t="s">
        <v>35</v>
      </c>
      <c r="G4" s="11" t="s">
        <v>58</v>
      </c>
      <c r="H4" s="12">
        <f>8.37-5.465</f>
        <v>2.9049999999999998</v>
      </c>
      <c r="I4" s="11">
        <v>5</v>
      </c>
      <c r="J4" s="11" t="s">
        <v>15</v>
      </c>
      <c r="K4" s="13"/>
      <c r="L4" s="14" t="s">
        <v>19</v>
      </c>
    </row>
    <row r="5" spans="1:12" ht="28.8" x14ac:dyDescent="0.3">
      <c r="A5" s="11">
        <v>2</v>
      </c>
      <c r="B5" s="3">
        <v>2026</v>
      </c>
      <c r="C5" s="3" t="s">
        <v>9</v>
      </c>
      <c r="D5" s="3" t="s">
        <v>16</v>
      </c>
      <c r="E5" s="3" t="s">
        <v>26</v>
      </c>
      <c r="F5" s="4" t="s">
        <v>27</v>
      </c>
      <c r="G5" s="3" t="s">
        <v>28</v>
      </c>
      <c r="H5" s="6">
        <v>1.375</v>
      </c>
      <c r="I5" s="3">
        <v>5</v>
      </c>
      <c r="J5" s="3" t="s">
        <v>15</v>
      </c>
      <c r="K5" s="7"/>
      <c r="L5" s="5" t="s">
        <v>19</v>
      </c>
    </row>
    <row r="6" spans="1:12" ht="43.2" x14ac:dyDescent="0.3">
      <c r="A6" s="11">
        <v>3</v>
      </c>
      <c r="B6" s="3">
        <v>2026</v>
      </c>
      <c r="C6" s="3" t="s">
        <v>9</v>
      </c>
      <c r="D6" s="3" t="s">
        <v>16</v>
      </c>
      <c r="E6" s="3" t="s">
        <v>93</v>
      </c>
      <c r="F6" s="4" t="s">
        <v>94</v>
      </c>
      <c r="G6" s="3" t="s">
        <v>125</v>
      </c>
      <c r="H6" s="6">
        <f>21.95-18.75</f>
        <v>3.2</v>
      </c>
      <c r="I6" s="3">
        <v>4</v>
      </c>
      <c r="J6" s="3" t="s">
        <v>15</v>
      </c>
      <c r="K6" s="7"/>
      <c r="L6" s="5" t="s">
        <v>19</v>
      </c>
    </row>
    <row r="7" spans="1:12" s="1" customFormat="1" ht="28.8" x14ac:dyDescent="0.3">
      <c r="A7" s="11">
        <v>4</v>
      </c>
      <c r="B7" s="8">
        <v>2026</v>
      </c>
      <c r="C7" s="8" t="s">
        <v>9</v>
      </c>
      <c r="D7" s="8" t="s">
        <v>16</v>
      </c>
      <c r="E7" s="3" t="s">
        <v>22</v>
      </c>
      <c r="F7" s="4" t="s">
        <v>42</v>
      </c>
      <c r="G7" s="8" t="s">
        <v>68</v>
      </c>
      <c r="H7" s="9">
        <f>8.5-5.355</f>
        <v>3.145</v>
      </c>
      <c r="I7" s="8">
        <v>4</v>
      </c>
      <c r="J7" s="8" t="s">
        <v>15</v>
      </c>
      <c r="K7" s="7"/>
      <c r="L7" s="5" t="s">
        <v>23</v>
      </c>
    </row>
    <row r="8" spans="1:12" ht="28.8" x14ac:dyDescent="0.3">
      <c r="A8" s="11">
        <v>5</v>
      </c>
      <c r="B8" s="8">
        <v>2026</v>
      </c>
      <c r="C8" s="8" t="s">
        <v>9</v>
      </c>
      <c r="D8" s="8" t="s">
        <v>16</v>
      </c>
      <c r="E8" s="3" t="s">
        <v>47</v>
      </c>
      <c r="F8" s="4" t="s">
        <v>84</v>
      </c>
      <c r="G8" s="8" t="s">
        <v>83</v>
      </c>
      <c r="H8" s="9">
        <v>1</v>
      </c>
      <c r="I8" s="8">
        <v>6</v>
      </c>
      <c r="J8" s="8" t="s">
        <v>15</v>
      </c>
      <c r="K8" s="7"/>
      <c r="L8" s="5" t="s">
        <v>19</v>
      </c>
    </row>
    <row r="9" spans="1:12" ht="28.8" x14ac:dyDescent="0.3">
      <c r="A9" s="11">
        <v>6</v>
      </c>
      <c r="B9" s="8">
        <v>2026</v>
      </c>
      <c r="C9" s="8" t="s">
        <v>9</v>
      </c>
      <c r="D9" s="8" t="s">
        <v>10</v>
      </c>
      <c r="E9" s="3" t="s">
        <v>47</v>
      </c>
      <c r="F9" s="4" t="s">
        <v>84</v>
      </c>
      <c r="G9" s="8" t="s">
        <v>85</v>
      </c>
      <c r="H9" s="9">
        <f>5.072-3.828</f>
        <v>1.244</v>
      </c>
      <c r="I9" s="8">
        <v>6</v>
      </c>
      <c r="J9" s="8" t="s">
        <v>11</v>
      </c>
      <c r="K9" s="7"/>
      <c r="L9" s="5" t="s">
        <v>19</v>
      </c>
    </row>
    <row r="10" spans="1:12" ht="57.6" x14ac:dyDescent="0.3">
      <c r="A10" s="11">
        <v>7</v>
      </c>
      <c r="B10" s="8">
        <v>2026</v>
      </c>
      <c r="C10" s="8" t="s">
        <v>9</v>
      </c>
      <c r="D10" s="8" t="s">
        <v>16</v>
      </c>
      <c r="E10" s="3" t="s">
        <v>86</v>
      </c>
      <c r="F10" s="4" t="s">
        <v>87</v>
      </c>
      <c r="G10" s="8" t="s">
        <v>57</v>
      </c>
      <c r="H10" s="9">
        <v>0.6</v>
      </c>
      <c r="I10" s="8">
        <v>6</v>
      </c>
      <c r="J10" s="8" t="s">
        <v>11</v>
      </c>
      <c r="K10" s="7"/>
      <c r="L10" s="5" t="s">
        <v>17</v>
      </c>
    </row>
    <row r="11" spans="1:12" ht="28.8" x14ac:dyDescent="0.3">
      <c r="A11" s="11">
        <v>8</v>
      </c>
      <c r="B11" s="19">
        <v>2026</v>
      </c>
      <c r="C11" s="19" t="s">
        <v>9</v>
      </c>
      <c r="D11" s="19" t="s">
        <v>16</v>
      </c>
      <c r="E11" s="3" t="s">
        <v>118</v>
      </c>
      <c r="F11" s="4" t="s">
        <v>119</v>
      </c>
      <c r="G11" s="3" t="s">
        <v>120</v>
      </c>
      <c r="H11" s="20">
        <f>6.822-4.822</f>
        <v>2</v>
      </c>
      <c r="I11" s="3">
        <v>5</v>
      </c>
      <c r="J11" s="3" t="s">
        <v>104</v>
      </c>
      <c r="L11" s="14" t="s">
        <v>23</v>
      </c>
    </row>
    <row r="12" spans="1:12" x14ac:dyDescent="0.3">
      <c r="H12" s="17">
        <f>SUM(H4:H11)</f>
        <v>15.468999999999999</v>
      </c>
    </row>
  </sheetData>
  <mergeCells count="1">
    <mergeCell ref="A1:L1"/>
  </mergeCells>
  <printOptions horizontalCentered="1"/>
  <pageMargins left="0.19685039370078741" right="0.19685039370078741" top="0.39370078740157483" bottom="0.19685039370078741" header="0.31496062992125984" footer="0.31496062992125984"/>
  <pageSetup paperSize="9" scale="97" fitToHeight="0" orientation="landscape" r:id="rId1"/>
  <headerFooter>
    <oddFooter>&amp;C- Лист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workbookViewId="0">
      <selection activeCell="H10" sqref="H10"/>
    </sheetView>
  </sheetViews>
  <sheetFormatPr defaultRowHeight="14.4" x14ac:dyDescent="0.3"/>
  <cols>
    <col min="1" max="1" width="4.09765625" style="1" customWidth="1"/>
    <col min="2" max="2" width="8.59765625" style="1" customWidth="1"/>
    <col min="3" max="3" width="10.59765625" style="1" customWidth="1"/>
    <col min="4" max="4" width="15" style="1" customWidth="1"/>
    <col min="5" max="5" width="9.09765625" style="1"/>
    <col min="6" max="6" width="33.8984375" style="1" customWidth="1"/>
    <col min="7" max="7" width="9.69921875" style="1" customWidth="1"/>
    <col min="8" max="8" width="9.09765625" style="1"/>
    <col min="9" max="9" width="6.59765625" style="1" customWidth="1"/>
    <col min="10" max="10" width="9.09765625" style="1"/>
    <col min="11" max="11" width="12.69921875" style="1" customWidth="1"/>
    <col min="12" max="12" width="19.8984375" style="1" customWidth="1"/>
    <col min="13" max="13" width="10.69921875" bestFit="1" customWidth="1"/>
  </cols>
  <sheetData>
    <row r="1" spans="1:12" ht="19.399999999999999" x14ac:dyDescent="0.4">
      <c r="A1" s="60" t="s">
        <v>112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3" spans="1:12" ht="57.6" x14ac:dyDescent="0.3">
      <c r="A3" s="2" t="s">
        <v>0</v>
      </c>
      <c r="B3" s="2" t="s">
        <v>82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12</v>
      </c>
      <c r="J3" s="2" t="s">
        <v>7</v>
      </c>
      <c r="K3" s="2" t="s">
        <v>13</v>
      </c>
      <c r="L3" s="2" t="s">
        <v>8</v>
      </c>
    </row>
    <row r="4" spans="1:12" ht="28.8" x14ac:dyDescent="0.3">
      <c r="A4" s="11">
        <v>1</v>
      </c>
      <c r="B4" s="3">
        <v>2027</v>
      </c>
      <c r="C4" s="3" t="s">
        <v>9</v>
      </c>
      <c r="D4" s="3" t="s">
        <v>16</v>
      </c>
      <c r="E4" s="3" t="s">
        <v>37</v>
      </c>
      <c r="F4" s="4" t="s">
        <v>38</v>
      </c>
      <c r="G4" s="3" t="s">
        <v>45</v>
      </c>
      <c r="H4" s="6">
        <v>0.6</v>
      </c>
      <c r="I4" s="3">
        <v>5</v>
      </c>
      <c r="J4" s="3" t="s">
        <v>15</v>
      </c>
      <c r="K4" s="7"/>
      <c r="L4" s="5" t="s">
        <v>49</v>
      </c>
    </row>
    <row r="5" spans="1:12" ht="28.8" x14ac:dyDescent="0.3">
      <c r="A5" s="11">
        <v>2</v>
      </c>
      <c r="B5" s="3">
        <v>2027</v>
      </c>
      <c r="C5" s="3" t="s">
        <v>9</v>
      </c>
      <c r="D5" s="3" t="s">
        <v>16</v>
      </c>
      <c r="E5" s="3" t="s">
        <v>14</v>
      </c>
      <c r="F5" s="4" t="s">
        <v>39</v>
      </c>
      <c r="G5" s="3" t="s">
        <v>55</v>
      </c>
      <c r="H5" s="6">
        <f>14.4-12.354</f>
        <v>2.0459999999999998</v>
      </c>
      <c r="I5" s="3">
        <v>4</v>
      </c>
      <c r="J5" s="3" t="s">
        <v>11</v>
      </c>
      <c r="K5" s="7"/>
      <c r="L5" s="5" t="s">
        <v>17</v>
      </c>
    </row>
    <row r="6" spans="1:12" ht="28.8" x14ac:dyDescent="0.3">
      <c r="A6" s="18">
        <v>3</v>
      </c>
      <c r="B6" s="18">
        <v>2027</v>
      </c>
      <c r="C6" s="18" t="s">
        <v>9</v>
      </c>
      <c r="D6" s="18" t="s">
        <v>16</v>
      </c>
      <c r="E6" s="18" t="s">
        <v>18</v>
      </c>
      <c r="F6" s="22" t="s">
        <v>48</v>
      </c>
      <c r="G6" s="18" t="s">
        <v>113</v>
      </c>
      <c r="H6" s="12">
        <f>11.6-10.2</f>
        <v>1.4</v>
      </c>
      <c r="I6" s="18">
        <v>5</v>
      </c>
      <c r="J6" s="18" t="s">
        <v>15</v>
      </c>
      <c r="K6" s="23"/>
      <c r="L6" s="24" t="s">
        <v>19</v>
      </c>
    </row>
    <row r="7" spans="1:12" ht="28.8" x14ac:dyDescent="0.3">
      <c r="A7" s="11">
        <v>4</v>
      </c>
      <c r="B7" s="3">
        <v>2027</v>
      </c>
      <c r="C7" s="3" t="s">
        <v>9</v>
      </c>
      <c r="D7" s="3" t="s">
        <v>16</v>
      </c>
      <c r="E7" s="3" t="s">
        <v>29</v>
      </c>
      <c r="F7" s="4" t="s">
        <v>30</v>
      </c>
      <c r="G7" s="3" t="s">
        <v>41</v>
      </c>
      <c r="H7" s="6">
        <f>11.12-9.62</f>
        <v>1.5</v>
      </c>
      <c r="I7" s="3">
        <v>5</v>
      </c>
      <c r="J7" s="3" t="s">
        <v>15</v>
      </c>
      <c r="K7" s="7"/>
      <c r="L7" s="5" t="s">
        <v>19</v>
      </c>
    </row>
    <row r="8" spans="1:12" ht="28.8" x14ac:dyDescent="0.3">
      <c r="A8" s="11">
        <v>5</v>
      </c>
      <c r="B8" s="3">
        <v>2027</v>
      </c>
      <c r="C8" s="3" t="s">
        <v>9</v>
      </c>
      <c r="D8" s="3" t="s">
        <v>16</v>
      </c>
      <c r="E8" s="3" t="s">
        <v>14</v>
      </c>
      <c r="F8" s="4" t="s">
        <v>39</v>
      </c>
      <c r="G8" s="3" t="s">
        <v>56</v>
      </c>
      <c r="H8" s="6">
        <f>18.006-16.9</f>
        <v>1.1060000000000001</v>
      </c>
      <c r="I8" s="3">
        <v>4</v>
      </c>
      <c r="J8" s="3" t="s">
        <v>11</v>
      </c>
      <c r="K8" s="7"/>
      <c r="L8" s="5" t="s">
        <v>17</v>
      </c>
    </row>
    <row r="9" spans="1:12" ht="43.2" x14ac:dyDescent="0.3">
      <c r="A9" s="11">
        <v>6</v>
      </c>
      <c r="B9" s="3">
        <v>2027</v>
      </c>
      <c r="C9" s="8" t="s">
        <v>9</v>
      </c>
      <c r="D9" s="3" t="s">
        <v>10</v>
      </c>
      <c r="E9" s="3" t="s">
        <v>61</v>
      </c>
      <c r="F9" s="4" t="s">
        <v>67</v>
      </c>
      <c r="G9" s="3" t="s">
        <v>126</v>
      </c>
      <c r="H9" s="6">
        <v>1.19</v>
      </c>
      <c r="I9" s="3">
        <v>5.6</v>
      </c>
      <c r="J9" s="3" t="s">
        <v>11</v>
      </c>
      <c r="K9" s="7"/>
      <c r="L9" s="5" t="s">
        <v>17</v>
      </c>
    </row>
    <row r="10" spans="1:12" ht="28.8" x14ac:dyDescent="0.3">
      <c r="A10" s="11">
        <v>7</v>
      </c>
      <c r="B10" s="3">
        <v>2027</v>
      </c>
      <c r="C10" s="8" t="s">
        <v>9</v>
      </c>
      <c r="D10" s="3" t="s">
        <v>10</v>
      </c>
      <c r="E10" s="3" t="s">
        <v>62</v>
      </c>
      <c r="F10" s="4" t="s">
        <v>66</v>
      </c>
      <c r="G10" s="3" t="s">
        <v>64</v>
      </c>
      <c r="H10" s="6">
        <f>3.99-3.32</f>
        <v>0.67</v>
      </c>
      <c r="I10" s="3">
        <v>5</v>
      </c>
      <c r="J10" s="3" t="s">
        <v>11</v>
      </c>
      <c r="K10" s="7"/>
      <c r="L10" s="5" t="s">
        <v>17</v>
      </c>
    </row>
    <row r="11" spans="1:12" ht="28.8" x14ac:dyDescent="0.3">
      <c r="A11" s="11">
        <v>8</v>
      </c>
      <c r="B11" s="3">
        <v>2027</v>
      </c>
      <c r="C11" s="8" t="s">
        <v>9</v>
      </c>
      <c r="D11" s="19" t="s">
        <v>16</v>
      </c>
      <c r="E11" s="3" t="s">
        <v>62</v>
      </c>
      <c r="F11" s="4" t="s">
        <v>63</v>
      </c>
      <c r="G11" s="3" t="s">
        <v>65</v>
      </c>
      <c r="H11" s="6">
        <f>3.32-1.25</f>
        <v>2.0699999999999998</v>
      </c>
      <c r="I11" s="3">
        <v>5</v>
      </c>
      <c r="J11" s="3" t="s">
        <v>15</v>
      </c>
      <c r="K11" s="7"/>
      <c r="L11" s="5" t="s">
        <v>19</v>
      </c>
    </row>
    <row r="12" spans="1:12" s="1" customFormat="1" ht="43.2" x14ac:dyDescent="0.3">
      <c r="A12" s="11">
        <v>9</v>
      </c>
      <c r="B12" s="19">
        <v>2027</v>
      </c>
      <c r="C12" s="19" t="s">
        <v>9</v>
      </c>
      <c r="D12" s="19" t="s">
        <v>16</v>
      </c>
      <c r="E12" s="11" t="s">
        <v>22</v>
      </c>
      <c r="F12" s="10" t="s">
        <v>42</v>
      </c>
      <c r="G12" s="19" t="s">
        <v>95</v>
      </c>
      <c r="H12" s="20">
        <f>12.413-9.413</f>
        <v>3</v>
      </c>
      <c r="I12" s="19">
        <v>4</v>
      </c>
      <c r="J12" s="19" t="s">
        <v>15</v>
      </c>
      <c r="K12" s="13"/>
      <c r="L12" s="14" t="s">
        <v>23</v>
      </c>
    </row>
    <row r="13" spans="1:12" ht="28.8" x14ac:dyDescent="0.3">
      <c r="A13" s="11">
        <v>10</v>
      </c>
      <c r="B13" s="8">
        <v>2027</v>
      </c>
      <c r="C13" s="8" t="s">
        <v>9</v>
      </c>
      <c r="D13" s="8" t="s">
        <v>16</v>
      </c>
      <c r="E13" s="3" t="s">
        <v>75</v>
      </c>
      <c r="F13" s="4" t="s">
        <v>77</v>
      </c>
      <c r="G13" s="8" t="s">
        <v>76</v>
      </c>
      <c r="H13" s="9">
        <f>2.063-0.813</f>
        <v>1.25</v>
      </c>
      <c r="I13" s="8">
        <v>5</v>
      </c>
      <c r="J13" s="8" t="s">
        <v>15</v>
      </c>
      <c r="K13" s="7"/>
      <c r="L13" s="5" t="s">
        <v>19</v>
      </c>
    </row>
    <row r="14" spans="1:12" ht="43.2" x14ac:dyDescent="0.3">
      <c r="A14" s="11">
        <v>11</v>
      </c>
      <c r="B14" s="8">
        <v>2027</v>
      </c>
      <c r="C14" s="8" t="s">
        <v>9</v>
      </c>
      <c r="D14" s="8" t="s">
        <v>46</v>
      </c>
      <c r="E14" s="3" t="s">
        <v>75</v>
      </c>
      <c r="F14" s="4" t="s">
        <v>78</v>
      </c>
      <c r="G14" s="8" t="s">
        <v>79</v>
      </c>
      <c r="H14" s="9">
        <f>9.975-6.05</f>
        <v>3.9249999999999998</v>
      </c>
      <c r="I14" s="8">
        <v>5.6</v>
      </c>
      <c r="J14" s="8" t="s">
        <v>15</v>
      </c>
      <c r="K14" s="7"/>
      <c r="L14" s="5" t="s">
        <v>19</v>
      </c>
    </row>
    <row r="15" spans="1:12" ht="43.2" x14ac:dyDescent="0.3">
      <c r="A15" s="11">
        <v>12</v>
      </c>
      <c r="B15" s="19">
        <v>2027</v>
      </c>
      <c r="C15" s="19" t="s">
        <v>9</v>
      </c>
      <c r="D15" s="19" t="s">
        <v>16</v>
      </c>
      <c r="E15" s="3" t="s">
        <v>98</v>
      </c>
      <c r="F15" s="4" t="s">
        <v>99</v>
      </c>
      <c r="G15" s="3" t="s">
        <v>100</v>
      </c>
      <c r="H15" s="20">
        <f>2.885-0.885</f>
        <v>2</v>
      </c>
      <c r="I15" s="3">
        <v>5.6</v>
      </c>
      <c r="J15" s="3" t="s">
        <v>101</v>
      </c>
      <c r="L15" s="14" t="s">
        <v>23</v>
      </c>
    </row>
    <row r="16" spans="1:12" ht="28.8" x14ac:dyDescent="0.3">
      <c r="A16" s="11">
        <v>13</v>
      </c>
      <c r="B16" s="19">
        <v>2027</v>
      </c>
      <c r="C16" s="19" t="s">
        <v>9</v>
      </c>
      <c r="D16" s="19" t="s">
        <v>16</v>
      </c>
      <c r="E16" s="3" t="s">
        <v>102</v>
      </c>
      <c r="F16" s="4" t="s">
        <v>103</v>
      </c>
      <c r="G16" s="3" t="s">
        <v>106</v>
      </c>
      <c r="H16" s="20">
        <f>3.73-1.64</f>
        <v>2.09</v>
      </c>
      <c r="I16" s="3">
        <v>5</v>
      </c>
      <c r="J16" s="3" t="s">
        <v>104</v>
      </c>
      <c r="L16" s="14" t="s">
        <v>105</v>
      </c>
    </row>
    <row r="17" spans="1:12" ht="43.2" x14ac:dyDescent="0.3">
      <c r="A17" s="11">
        <v>14</v>
      </c>
      <c r="B17" s="19">
        <v>2027</v>
      </c>
      <c r="C17" s="19" t="s">
        <v>9</v>
      </c>
      <c r="D17" s="19" t="s">
        <v>16</v>
      </c>
      <c r="E17" s="11" t="s">
        <v>107</v>
      </c>
      <c r="F17" s="10" t="s">
        <v>108</v>
      </c>
      <c r="G17" s="11" t="s">
        <v>114</v>
      </c>
      <c r="H17" s="20">
        <f>0.85-0</f>
        <v>0.85</v>
      </c>
      <c r="I17" s="11">
        <v>6</v>
      </c>
      <c r="J17" s="11" t="s">
        <v>104</v>
      </c>
      <c r="K17" s="21"/>
      <c r="L17" s="14" t="s">
        <v>23</v>
      </c>
    </row>
    <row r="18" spans="1:12" ht="43.2" x14ac:dyDescent="0.3">
      <c r="A18" s="11">
        <v>15</v>
      </c>
      <c r="B18" s="19">
        <v>2027</v>
      </c>
      <c r="C18" s="19" t="s">
        <v>9</v>
      </c>
      <c r="D18" s="19" t="s">
        <v>16</v>
      </c>
      <c r="E18" s="11" t="s">
        <v>107</v>
      </c>
      <c r="F18" s="10" t="s">
        <v>108</v>
      </c>
      <c r="G18" s="11" t="s">
        <v>115</v>
      </c>
      <c r="H18" s="20">
        <f>5.293-4.543</f>
        <v>0.75</v>
      </c>
      <c r="I18" s="11">
        <v>6</v>
      </c>
      <c r="J18" s="11" t="s">
        <v>104</v>
      </c>
      <c r="K18" s="21"/>
      <c r="L18" s="14" t="s">
        <v>23</v>
      </c>
    </row>
    <row r="19" spans="1:12" ht="43.2" x14ac:dyDescent="0.3">
      <c r="A19" s="11">
        <v>16</v>
      </c>
      <c r="B19" s="19">
        <v>2027</v>
      </c>
      <c r="C19" s="19" t="s">
        <v>9</v>
      </c>
      <c r="D19" s="19" t="s">
        <v>16</v>
      </c>
      <c r="E19" s="3" t="s">
        <v>109</v>
      </c>
      <c r="F19" s="4" t="s">
        <v>110</v>
      </c>
      <c r="G19" s="11" t="s">
        <v>111</v>
      </c>
      <c r="H19" s="20">
        <f>4-2.69</f>
        <v>1.31</v>
      </c>
      <c r="I19" s="3">
        <v>5</v>
      </c>
      <c r="J19" s="3" t="s">
        <v>104</v>
      </c>
      <c r="L19" s="14" t="s">
        <v>23</v>
      </c>
    </row>
    <row r="21" spans="1:12" x14ac:dyDescent="0.3">
      <c r="H21" s="16">
        <f>SUM(H4:H19)</f>
        <v>25.757000000000001</v>
      </c>
    </row>
  </sheetData>
  <mergeCells count="1">
    <mergeCell ref="A1:L1"/>
  </mergeCells>
  <printOptions horizontalCentered="1"/>
  <pageMargins left="0.19685039370078741" right="0.19685039370078741" top="0.39370078740157483" bottom="0.19685039370078741" header="0.31496062992125984" footer="0.31496062992125984"/>
  <pageSetup paperSize="9" scale="97" fitToHeight="0" orientation="landscape" r:id="rId1"/>
  <headerFooter>
    <oddFooter>&amp;C- Лист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topLeftCell="A10" workbookViewId="0">
      <selection activeCell="F16" sqref="F16"/>
    </sheetView>
  </sheetViews>
  <sheetFormatPr defaultRowHeight="14.4" x14ac:dyDescent="0.3"/>
  <cols>
    <col min="1" max="1" width="4.09765625" style="1" customWidth="1"/>
    <col min="2" max="2" width="8.59765625" style="1" customWidth="1"/>
    <col min="3" max="3" width="10.59765625" style="1" customWidth="1"/>
    <col min="4" max="4" width="15" style="1" customWidth="1"/>
    <col min="5" max="5" width="9.09765625" style="1"/>
    <col min="6" max="6" width="33.8984375" style="1" customWidth="1"/>
    <col min="7" max="7" width="9.69921875" style="1" customWidth="1"/>
    <col min="8" max="8" width="9.09765625" style="1"/>
    <col min="9" max="9" width="6.59765625" style="1" customWidth="1"/>
    <col min="10" max="10" width="9.09765625" style="1"/>
    <col min="11" max="11" width="12.69921875" style="1" customWidth="1"/>
    <col min="12" max="12" width="19.8984375" style="1" customWidth="1"/>
    <col min="13" max="13" width="10.69921875" bestFit="1" customWidth="1"/>
  </cols>
  <sheetData>
    <row r="1" spans="1:12" ht="19.399999999999999" x14ac:dyDescent="0.4">
      <c r="A1" s="60" t="s">
        <v>117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2" ht="8.35" customHeight="1" x14ac:dyDescent="0.25"/>
    <row r="3" spans="1:12" ht="57.6" x14ac:dyDescent="0.3">
      <c r="A3" s="2" t="s">
        <v>0</v>
      </c>
      <c r="B3" s="2" t="s">
        <v>82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12</v>
      </c>
      <c r="J3" s="2" t="s">
        <v>7</v>
      </c>
      <c r="K3" s="2" t="s">
        <v>13</v>
      </c>
      <c r="L3" s="2" t="s">
        <v>8</v>
      </c>
    </row>
    <row r="4" spans="1:12" ht="57.6" x14ac:dyDescent="0.3">
      <c r="A4" s="11">
        <v>1</v>
      </c>
      <c r="B4" s="3">
        <v>2028</v>
      </c>
      <c r="C4" s="11" t="s">
        <v>9</v>
      </c>
      <c r="D4" s="11" t="s">
        <v>16</v>
      </c>
      <c r="E4" s="3" t="s">
        <v>73</v>
      </c>
      <c r="F4" s="4" t="s">
        <v>72</v>
      </c>
      <c r="G4" s="3" t="s">
        <v>74</v>
      </c>
      <c r="H4" s="6">
        <v>0.89300000000000002</v>
      </c>
      <c r="I4" s="3">
        <v>6</v>
      </c>
      <c r="J4" s="3" t="s">
        <v>15</v>
      </c>
      <c r="K4" s="7"/>
      <c r="L4" s="5" t="s">
        <v>17</v>
      </c>
    </row>
    <row r="5" spans="1:12" ht="28.8" x14ac:dyDescent="0.3">
      <c r="A5" s="11">
        <v>2</v>
      </c>
      <c r="B5" s="11">
        <v>2028</v>
      </c>
      <c r="C5" s="11" t="s">
        <v>9</v>
      </c>
      <c r="D5" s="11" t="s">
        <v>16</v>
      </c>
      <c r="E5" s="11" t="s">
        <v>20</v>
      </c>
      <c r="F5" s="10" t="s">
        <v>116</v>
      </c>
      <c r="G5" s="11" t="s">
        <v>43</v>
      </c>
      <c r="H5" s="12">
        <v>2</v>
      </c>
      <c r="I5" s="11">
        <v>4</v>
      </c>
      <c r="J5" s="11" t="s">
        <v>15</v>
      </c>
      <c r="K5" s="15"/>
      <c r="L5" s="14" t="s">
        <v>19</v>
      </c>
    </row>
    <row r="6" spans="1:12" ht="28.8" x14ac:dyDescent="0.3">
      <c r="A6" s="11">
        <v>3</v>
      </c>
      <c r="B6" s="11">
        <v>2028</v>
      </c>
      <c r="C6" s="11" t="s">
        <v>9</v>
      </c>
      <c r="D6" s="11" t="s">
        <v>16</v>
      </c>
      <c r="E6" s="11" t="s">
        <v>52</v>
      </c>
      <c r="F6" s="10" t="s">
        <v>53</v>
      </c>
      <c r="G6" s="11" t="s">
        <v>54</v>
      </c>
      <c r="H6" s="12">
        <v>1.38</v>
      </c>
      <c r="I6" s="11">
        <v>6</v>
      </c>
      <c r="J6" s="11" t="s">
        <v>15</v>
      </c>
      <c r="K6" s="15"/>
      <c r="L6" s="14" t="s">
        <v>19</v>
      </c>
    </row>
    <row r="7" spans="1:12" ht="43.2" x14ac:dyDescent="0.3">
      <c r="A7" s="11">
        <v>4</v>
      </c>
      <c r="B7" s="3">
        <v>2028</v>
      </c>
      <c r="C7" s="3" t="s">
        <v>9</v>
      </c>
      <c r="D7" s="3" t="s">
        <v>46</v>
      </c>
      <c r="E7" s="3" t="s">
        <v>33</v>
      </c>
      <c r="F7" s="10" t="s">
        <v>50</v>
      </c>
      <c r="G7" s="3" t="s">
        <v>51</v>
      </c>
      <c r="H7" s="6">
        <v>2</v>
      </c>
      <c r="I7" s="3">
        <v>5</v>
      </c>
      <c r="J7" s="3" t="s">
        <v>15</v>
      </c>
      <c r="K7" s="7"/>
      <c r="L7" s="5" t="s">
        <v>19</v>
      </c>
    </row>
    <row r="8" spans="1:12" ht="28.8" x14ac:dyDescent="0.3">
      <c r="A8" s="11">
        <v>5</v>
      </c>
      <c r="B8" s="3">
        <v>2028</v>
      </c>
      <c r="C8" s="3" t="s">
        <v>9</v>
      </c>
      <c r="D8" s="3" t="s">
        <v>16</v>
      </c>
      <c r="E8" s="3" t="s">
        <v>20</v>
      </c>
      <c r="F8" s="4" t="s">
        <v>116</v>
      </c>
      <c r="G8" s="3" t="s">
        <v>40</v>
      </c>
      <c r="H8" s="6">
        <v>2.177</v>
      </c>
      <c r="I8" s="3">
        <v>4</v>
      </c>
      <c r="J8" s="3" t="s">
        <v>15</v>
      </c>
      <c r="K8" s="7"/>
      <c r="L8" s="5" t="s">
        <v>19</v>
      </c>
    </row>
    <row r="9" spans="1:12" ht="28.8" x14ac:dyDescent="0.3">
      <c r="A9" s="11">
        <v>6</v>
      </c>
      <c r="B9" s="3">
        <v>2028</v>
      </c>
      <c r="C9" s="3" t="s">
        <v>9</v>
      </c>
      <c r="D9" s="3" t="s">
        <v>16</v>
      </c>
      <c r="E9" s="3" t="s">
        <v>31</v>
      </c>
      <c r="F9" s="4" t="s">
        <v>32</v>
      </c>
      <c r="G9" s="3" t="s">
        <v>59</v>
      </c>
      <c r="H9" s="6">
        <f>5.76-4.31</f>
        <v>1.45</v>
      </c>
      <c r="I9" s="3">
        <v>6</v>
      </c>
      <c r="J9" s="3" t="s">
        <v>15</v>
      </c>
      <c r="K9" s="7"/>
      <c r="L9" s="5" t="s">
        <v>19</v>
      </c>
    </row>
    <row r="10" spans="1:12" ht="28.8" x14ac:dyDescent="0.3">
      <c r="A10" s="11">
        <v>7</v>
      </c>
      <c r="B10" s="3">
        <v>2028</v>
      </c>
      <c r="C10" s="8" t="s">
        <v>9</v>
      </c>
      <c r="D10" s="3" t="s">
        <v>16</v>
      </c>
      <c r="E10" s="3" t="s">
        <v>24</v>
      </c>
      <c r="F10" s="4" t="s">
        <v>25</v>
      </c>
      <c r="G10" s="3" t="s">
        <v>60</v>
      </c>
      <c r="H10" s="6">
        <f>3.155-2.28</f>
        <v>0.875</v>
      </c>
      <c r="I10" s="3">
        <v>5</v>
      </c>
      <c r="J10" s="3" t="s">
        <v>15</v>
      </c>
      <c r="K10" s="7"/>
      <c r="L10" s="5" t="s">
        <v>17</v>
      </c>
    </row>
    <row r="11" spans="1:12" ht="28.8" x14ac:dyDescent="0.3">
      <c r="A11" s="11">
        <v>8</v>
      </c>
      <c r="B11" s="8">
        <v>2028</v>
      </c>
      <c r="C11" s="8" t="s">
        <v>9</v>
      </c>
      <c r="D11" s="8" t="s">
        <v>16</v>
      </c>
      <c r="E11" s="3" t="s">
        <v>70</v>
      </c>
      <c r="F11" s="4" t="s">
        <v>69</v>
      </c>
      <c r="G11" s="8" t="s">
        <v>71</v>
      </c>
      <c r="H11" s="9">
        <f>2.9-1.233</f>
        <v>1.667</v>
      </c>
      <c r="I11" s="8">
        <v>4.5</v>
      </c>
      <c r="J11" s="8" t="s">
        <v>15</v>
      </c>
      <c r="K11" s="7"/>
      <c r="L11" s="5" t="s">
        <v>19</v>
      </c>
    </row>
    <row r="12" spans="1:12" ht="43.2" x14ac:dyDescent="0.3">
      <c r="A12" s="11">
        <v>9</v>
      </c>
      <c r="B12" s="8">
        <v>2028</v>
      </c>
      <c r="C12" s="8" t="s">
        <v>9</v>
      </c>
      <c r="D12" s="8" t="s">
        <v>46</v>
      </c>
      <c r="E12" s="3" t="s">
        <v>36</v>
      </c>
      <c r="F12" s="4" t="s">
        <v>81</v>
      </c>
      <c r="G12" s="8" t="s">
        <v>80</v>
      </c>
      <c r="H12" s="9">
        <f>6-1.636</f>
        <v>4.3639999999999999</v>
      </c>
      <c r="I12" s="8">
        <v>6</v>
      </c>
      <c r="J12" s="8" t="s">
        <v>15</v>
      </c>
      <c r="K12" s="7"/>
      <c r="L12" s="5" t="s">
        <v>19</v>
      </c>
    </row>
    <row r="13" spans="1:12" ht="28.8" x14ac:dyDescent="0.3">
      <c r="A13" s="11">
        <v>10</v>
      </c>
      <c r="B13" s="8">
        <v>2028</v>
      </c>
      <c r="C13" s="8" t="s">
        <v>9</v>
      </c>
      <c r="D13" s="8" t="s">
        <v>16</v>
      </c>
      <c r="E13" s="3" t="s">
        <v>88</v>
      </c>
      <c r="F13" s="4" t="s">
        <v>89</v>
      </c>
      <c r="G13" s="8" t="s">
        <v>97</v>
      </c>
      <c r="H13" s="9">
        <f>8.475-7.444</f>
        <v>1.0309999999999999</v>
      </c>
      <c r="I13" s="8">
        <v>5</v>
      </c>
      <c r="J13" s="8" t="s">
        <v>15</v>
      </c>
      <c r="K13" s="7"/>
      <c r="L13" s="5" t="s">
        <v>17</v>
      </c>
    </row>
    <row r="14" spans="1:12" ht="28.8" x14ac:dyDescent="0.3">
      <c r="A14" s="11">
        <v>11</v>
      </c>
      <c r="B14" s="8">
        <v>2028</v>
      </c>
      <c r="C14" s="8" t="s">
        <v>9</v>
      </c>
      <c r="D14" s="8" t="s">
        <v>16</v>
      </c>
      <c r="E14" s="3" t="s">
        <v>29</v>
      </c>
      <c r="F14" s="4" t="s">
        <v>91</v>
      </c>
      <c r="G14" s="8" t="s">
        <v>90</v>
      </c>
      <c r="H14" s="9">
        <v>1</v>
      </c>
      <c r="I14" s="8">
        <v>5</v>
      </c>
      <c r="J14" s="8" t="s">
        <v>15</v>
      </c>
      <c r="K14" s="7"/>
      <c r="L14" s="5" t="s">
        <v>17</v>
      </c>
    </row>
    <row r="15" spans="1:12" ht="28.8" x14ac:dyDescent="0.3">
      <c r="A15" s="11">
        <v>12</v>
      </c>
      <c r="B15" s="19">
        <v>2028</v>
      </c>
      <c r="C15" s="19" t="s">
        <v>9</v>
      </c>
      <c r="D15" s="19" t="s">
        <v>16</v>
      </c>
      <c r="E15" s="11" t="s">
        <v>22</v>
      </c>
      <c r="F15" s="10" t="s">
        <v>42</v>
      </c>
      <c r="G15" s="19" t="s">
        <v>96</v>
      </c>
      <c r="H15" s="20">
        <f>14.431-12.413</f>
        <v>2.0179999999999998</v>
      </c>
      <c r="I15" s="19">
        <v>4</v>
      </c>
      <c r="J15" s="19" t="s">
        <v>15</v>
      </c>
      <c r="K15" s="13"/>
      <c r="L15" s="14" t="s">
        <v>23</v>
      </c>
    </row>
    <row r="16" spans="1:12" ht="28.8" x14ac:dyDescent="0.3">
      <c r="A16" s="11">
        <v>13</v>
      </c>
      <c r="B16" s="19">
        <v>2028</v>
      </c>
      <c r="C16" s="19" t="s">
        <v>9</v>
      </c>
      <c r="D16" s="19" t="s">
        <v>16</v>
      </c>
      <c r="E16" s="3" t="s">
        <v>121</v>
      </c>
      <c r="F16" s="4" t="s">
        <v>122</v>
      </c>
      <c r="G16" s="3" t="s">
        <v>123</v>
      </c>
      <c r="H16" s="20">
        <f>3.793-2.209</f>
        <v>1.5840000000000001</v>
      </c>
      <c r="I16" s="3">
        <v>5</v>
      </c>
      <c r="J16" s="3" t="s">
        <v>104</v>
      </c>
      <c r="L16" s="14" t="s">
        <v>23</v>
      </c>
    </row>
    <row r="17" spans="8:8" x14ac:dyDescent="0.3">
      <c r="H17" s="17">
        <f>SUM(H4:H16)</f>
        <v>22.439</v>
      </c>
    </row>
  </sheetData>
  <mergeCells count="1">
    <mergeCell ref="A1:L1"/>
  </mergeCells>
  <printOptions horizontalCentered="1"/>
  <pageMargins left="0.19685039370078741" right="0.19685039370078741" top="0.39370078740157483" bottom="0.19685039370078741" header="0.31496062992125984" footer="0.31496062992125984"/>
  <pageSetup paperSize="9" scale="97" fitToHeight="0" orientation="landscape" r:id="rId1"/>
  <headerFooter>
    <oddFooter>&amp;C- Лист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"/>
  <sheetViews>
    <sheetView workbookViewId="0">
      <selection activeCell="B5" sqref="B5"/>
    </sheetView>
  </sheetViews>
  <sheetFormatPr defaultRowHeight="14.4" x14ac:dyDescent="0.3"/>
  <cols>
    <col min="1" max="1" width="4.09765625" style="1" customWidth="1"/>
    <col min="2" max="2" width="8.59765625" style="1" customWidth="1"/>
    <col min="3" max="3" width="10.59765625" style="1" customWidth="1"/>
    <col min="4" max="4" width="15" style="1" customWidth="1"/>
    <col min="5" max="5" width="9.09765625" style="1"/>
    <col min="6" max="6" width="33.8984375" style="1" customWidth="1"/>
    <col min="7" max="7" width="9.69921875" style="1" customWidth="1"/>
    <col min="8" max="8" width="9.09765625" style="1"/>
    <col min="9" max="9" width="6.59765625" style="1" customWidth="1"/>
    <col min="10" max="10" width="9.09765625" style="1"/>
    <col min="11" max="11" width="12.69921875" style="1" customWidth="1"/>
    <col min="12" max="12" width="19.8984375" style="1" customWidth="1"/>
    <col min="13" max="13" width="10.69921875" bestFit="1" customWidth="1"/>
  </cols>
  <sheetData>
    <row r="1" spans="1:12" ht="19.399999999999999" x14ac:dyDescent="0.4">
      <c r="A1" s="60" t="s">
        <v>124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2" ht="8.35" customHeight="1" x14ac:dyDescent="0.25"/>
    <row r="3" spans="1:12" ht="57.6" x14ac:dyDescent="0.3">
      <c r="A3" s="2" t="s">
        <v>0</v>
      </c>
      <c r="B3" s="2" t="s">
        <v>82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12</v>
      </c>
      <c r="J3" s="2" t="s">
        <v>7</v>
      </c>
      <c r="K3" s="2" t="s">
        <v>13</v>
      </c>
      <c r="L3" s="2" t="s">
        <v>8</v>
      </c>
    </row>
    <row r="4" spans="1:12" ht="28.8" x14ac:dyDescent="0.3">
      <c r="A4" s="11">
        <v>1</v>
      </c>
      <c r="B4" s="11">
        <v>2029</v>
      </c>
      <c r="C4" s="11" t="s">
        <v>9</v>
      </c>
      <c r="D4" s="11" t="s">
        <v>16</v>
      </c>
      <c r="E4" s="11" t="s">
        <v>20</v>
      </c>
      <c r="F4" s="10" t="s">
        <v>116</v>
      </c>
      <c r="G4" s="11" t="s">
        <v>44</v>
      </c>
      <c r="H4" s="12">
        <v>2.65</v>
      </c>
      <c r="I4" s="11">
        <v>4</v>
      </c>
      <c r="J4" s="11" t="s">
        <v>15</v>
      </c>
      <c r="K4" s="13"/>
      <c r="L4" s="14" t="s">
        <v>19</v>
      </c>
    </row>
    <row r="5" spans="1:12" ht="14.95" x14ac:dyDescent="0.25">
      <c r="H5" s="17">
        <f>SUM(H4:H4)</f>
        <v>2.65</v>
      </c>
    </row>
  </sheetData>
  <mergeCells count="1">
    <mergeCell ref="A1:L1"/>
  </mergeCells>
  <printOptions horizontalCentered="1"/>
  <pageMargins left="0.19685039370078741" right="0.19685039370078741" top="0.39370078740157483" bottom="0.19685039370078741" header="0.31496062992125984" footer="0.31496062992125984"/>
  <pageSetup paperSize="9" scale="97" fitToHeight="0" orientation="landscape" r:id="rId1"/>
  <headerFooter>
    <oddFooter>&amp;C- Лист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Сводная</vt:lpstr>
      <vt:lpstr>2026</vt:lpstr>
      <vt:lpstr>2027</vt:lpstr>
      <vt:lpstr>2028</vt:lpstr>
      <vt:lpstr>2029</vt:lpstr>
      <vt:lpstr>'2026'!Заголовки_для_печати</vt:lpstr>
      <vt:lpstr>'2027'!Заголовки_для_печати</vt:lpstr>
      <vt:lpstr>'2028'!Заголовки_для_печати</vt:lpstr>
      <vt:lpstr>'2029'!Заголовки_для_печати</vt:lpstr>
      <vt:lpstr>Сводная!Заголовки_для_печати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Инспектор-ЖКХ</cp:lastModifiedBy>
  <cp:lastPrinted>2026-04-29T11:20:30Z</cp:lastPrinted>
  <dcterms:created xsi:type="dcterms:W3CDTF">2019-12-19T11:18:53Z</dcterms:created>
  <dcterms:modified xsi:type="dcterms:W3CDTF">2026-04-29T12:29:57Z</dcterms:modified>
</cp:coreProperties>
</file>